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ł 1" sheetId="1" r:id="rId1"/>
    <sheet name="zał.2" sheetId="2" r:id="rId2"/>
    <sheet name="zał. 3" sheetId="3" r:id="rId3"/>
    <sheet name=" zał. 4" sheetId="4" r:id="rId4"/>
    <sheet name=" zał. 5" sheetId="5" r:id="rId5"/>
    <sheet name="zał.6" sheetId="6" r:id="rId6"/>
    <sheet name="zał.8" sheetId="7" r:id="rId7"/>
    <sheet name="zał. 8a" sheetId="8" r:id="rId8"/>
    <sheet name="zał. 10  " sheetId="9" r:id="rId9"/>
    <sheet name="Zał. 15a" sheetId="10" r:id="rId10"/>
  </sheets>
  <definedNames>
    <definedName name="_xlnm.Print_Area" localSheetId="3">' zał. 4'!$A$1:$L$29</definedName>
    <definedName name="_xlnm.Print_Area" localSheetId="9">'Zał. 15a'!$A$1:$I$25</definedName>
    <definedName name="_xlnm.Print_Titles" localSheetId="0">'zał 1'!$10:$11</definedName>
    <definedName name="_xlnm.Print_Titles" localSheetId="8">'zał. 10  '!$11:$13</definedName>
    <definedName name="_xlnm.Print_Titles" localSheetId="9">'Zał. 15a'!$8:$10</definedName>
    <definedName name="_xlnm.Print_Titles" localSheetId="1">'zał.2'!$8:$9</definedName>
    <definedName name="_xlnm.Print_Titles" localSheetId="6">'zał.8'!$9:$13</definedName>
  </definedNames>
  <calcPr fullCalcOnLoad="1"/>
</workbook>
</file>

<file path=xl/sharedStrings.xml><?xml version="1.0" encoding="utf-8"?>
<sst xmlns="http://schemas.openxmlformats.org/spreadsheetml/2006/main" count="1041" uniqueCount="492">
  <si>
    <t>Sejmiku Województwa</t>
  </si>
  <si>
    <t>w złotych</t>
  </si>
  <si>
    <t>Dział</t>
  </si>
  <si>
    <t>Rozdział</t>
  </si>
  <si>
    <t>§</t>
  </si>
  <si>
    <t>Wyszczególnienie</t>
  </si>
  <si>
    <t>010</t>
  </si>
  <si>
    <t>DOCHODY OGÓŁEM</t>
  </si>
  <si>
    <t xml:space="preserve"> </t>
  </si>
  <si>
    <t>Pozostała działalność</t>
  </si>
  <si>
    <t>Plan na 2005 r.</t>
  </si>
  <si>
    <t>Zwiększenie</t>
  </si>
  <si>
    <t>Zmniejszenie</t>
  </si>
  <si>
    <t>Plan po zmianach</t>
  </si>
  <si>
    <t>Wpływy z różnych dochodów</t>
  </si>
  <si>
    <t>Różne rozliczenia finansowe</t>
  </si>
  <si>
    <t>Załącznik Nr  1 do Uchwały</t>
  </si>
  <si>
    <t>0970</t>
  </si>
  <si>
    <t>Szkoły zawodowe</t>
  </si>
  <si>
    <t>Nr       /    /05 z dnia          2005 r.</t>
  </si>
  <si>
    <t>ROLNICTWO I ŁOWIECTWO</t>
  </si>
  <si>
    <t xml:space="preserve">RÓŻNE ROZLICZENIA </t>
  </si>
  <si>
    <t>POZOSTAŁE ZADANIA W ZAKRESIE POLITYKI SPOŁECZNEJ</t>
  </si>
  <si>
    <t>Dotacje celowe otrzymane z budżetu państwa na realizację bieżących zadań własnych samorządu województwa (środki z budżetu państwa na współfinansowanie programów realizowanych z funduszy strukturalnych)</t>
  </si>
  <si>
    <t>Środki na dofinansowanie własnych zadań bieżących  samorządów województw, pozyskane z innych źródeł (środki pochodzące z funduszy strukturalnych)</t>
  </si>
  <si>
    <r>
      <t xml:space="preserve">W załączniku </t>
    </r>
    <r>
      <rPr>
        <b/>
        <sz val="10"/>
        <rFont val="Times New Roman CE"/>
        <family val="1"/>
      </rPr>
      <t xml:space="preserve">Nr 1 "Dochody budżetu Województwa Kujawsko-Pomorskiego na rok 2005" </t>
    </r>
    <r>
      <rPr>
        <sz val="10"/>
        <rFont val="Times New Roman CE"/>
        <family val="1"/>
      </rPr>
      <t xml:space="preserve">do uchwały Nr XXIX/363/04 Sejmiku Województwa Kujawsko-Pomorskiego z dnia 29 grudnia 2004 r. w sprawie uchwalenia budżetu Województwa Kujawsko-Pomorskiego na 2005 r. </t>
    </r>
  </si>
  <si>
    <t>uszczegółowionym uchwałą Nr 4/39/2005 w sprawie ustalenia układu wykonawczego budżetu Województwa Kujawsko-Pomorskiego na 2005 r.      (z późn. zm.) wprowadza się następujące zmiany:</t>
  </si>
  <si>
    <t>600</t>
  </si>
  <si>
    <t>TRANSPORT I ŁĄCZNOŚĆ</t>
  </si>
  <si>
    <t>60013</t>
  </si>
  <si>
    <t>Drogi publiczne i wojewódzkie</t>
  </si>
  <si>
    <t>Środki na dofinansowanie własnych inwestycji gmin (związków gmin), powiatów (związków powiatów), samorządów województwa, pozyskane z innych źródeł (środki pochodzące z funduszy strukturalnych)</t>
  </si>
  <si>
    <t>OŚWIATA I WYCHOWANIE</t>
  </si>
  <si>
    <t>OCHRONA ZDROWIA</t>
  </si>
  <si>
    <t>KULTURA I OCHRONA DZIEDZICTWA NARODOWEGO</t>
  </si>
  <si>
    <t>Muzea</t>
  </si>
  <si>
    <t>Dotacje celowe otrzymane z budżetu państwa na inwestycje i zakupy inwestycyjne realizowane przez samorząd województwa na podstawie porozumień z organami administracji rządowej</t>
  </si>
  <si>
    <t>01004</t>
  </si>
  <si>
    <t>Biura geodezji i terenów rolnych</t>
  </si>
  <si>
    <t>Załącznik nr 3 do Uchwały</t>
  </si>
  <si>
    <t>Nr       z dnia         2005 r.</t>
  </si>
  <si>
    <t xml:space="preserve">w złotych </t>
  </si>
  <si>
    <t>Lp.</t>
  </si>
  <si>
    <t>Plan pierwotny na 2005 r.</t>
  </si>
  <si>
    <t>Plan                na 2005 r.</t>
  </si>
  <si>
    <t>Zmiana</t>
  </si>
  <si>
    <t>Dochody</t>
  </si>
  <si>
    <t>Wydatki</t>
  </si>
  <si>
    <t>Deficyt(-)
Nadwyżka (+)</t>
  </si>
  <si>
    <t>Przychody</t>
  </si>
  <si>
    <t>4.1</t>
  </si>
  <si>
    <t>Kredyt bankowy</t>
  </si>
  <si>
    <t>4.2</t>
  </si>
  <si>
    <t>Przychody z nadwyżek z lat ubiegłych</t>
  </si>
  <si>
    <t>4.3</t>
  </si>
  <si>
    <t>Przychody z tytułu innych rozliczeń 
(wolne środki z lat ubiegłych)</t>
  </si>
  <si>
    <t>4.4</t>
  </si>
  <si>
    <t>Przychody z zaciągniętych pożyczek  na prefinansowanie wydatków</t>
  </si>
  <si>
    <t>Rozchody</t>
  </si>
  <si>
    <t>5.1</t>
  </si>
  <si>
    <t>Spłata otrzymanych kredytów</t>
  </si>
  <si>
    <t>5.2</t>
  </si>
  <si>
    <t>Spłata otrzymanych pożyczek na prefinansowanie wydatków</t>
  </si>
  <si>
    <t>WYNIK BUDŻETOWY
(w.1+w.4 -w.2 -w.5)</t>
  </si>
  <si>
    <t xml:space="preserve">Pokrycie deficytu budżetowego </t>
  </si>
  <si>
    <t>Plan</t>
  </si>
  <si>
    <t>Deficyt budżetowy</t>
  </si>
  <si>
    <t>Źródła pokrycia:</t>
  </si>
  <si>
    <t>L.p.</t>
  </si>
  <si>
    <t>1.</t>
  </si>
  <si>
    <t>Nadwyżka z lat ubiegłych</t>
  </si>
  <si>
    <t>2.</t>
  </si>
  <si>
    <t>Wolne środki z lat ubiegłych</t>
  </si>
  <si>
    <t>3.</t>
  </si>
  <si>
    <r>
      <t xml:space="preserve">W załączniku </t>
    </r>
    <r>
      <rPr>
        <b/>
        <sz val="12"/>
        <rFont val="Times New Roman CE"/>
        <family val="1"/>
      </rPr>
      <t xml:space="preserve">Nr 3 "Wynik budżetowy" </t>
    </r>
    <r>
      <rPr>
        <sz val="12"/>
        <rFont val="Times New Roman CE"/>
        <family val="1"/>
      </rPr>
      <t>do Uchwały XXIX/363/04 Sejmiku Województwa Kujawsko-Pomorskiego z dnia               29 grudnia 2004 r. w sprawie uchwalenia budżetu Województwa Kujawsko-Pomorskiego na 2005 r.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 xml:space="preserve">(z późn. zm.) </t>
    </r>
    <r>
      <rPr>
        <sz val="12"/>
        <rFont val="Times New Roman CE"/>
        <family val="1"/>
      </rPr>
      <t>wprowadza się następujące zm</t>
    </r>
  </si>
  <si>
    <t xml:space="preserve">        Załącznik Nr 4 do Uchwały</t>
  </si>
  <si>
    <t xml:space="preserve">        Sejmiku Województwa</t>
  </si>
  <si>
    <t xml:space="preserve">        Nr        z dnia             2005 r. </t>
  </si>
  <si>
    <t>Tytuł dłużny</t>
  </si>
  <si>
    <t xml:space="preserve">        Prognozowane kwoty długu wg stanu na koniec roku</t>
  </si>
  <si>
    <t>2005 r.</t>
  </si>
  <si>
    <t>2006 r.</t>
  </si>
  <si>
    <t>2007 r.</t>
  </si>
  <si>
    <t>Lata następne do roku 2021</t>
  </si>
  <si>
    <t>Plan pierwotny</t>
  </si>
  <si>
    <t xml:space="preserve">Plan po zmianach </t>
  </si>
  <si>
    <t>Wyemitowane papiery wartościowe</t>
  </si>
  <si>
    <t xml:space="preserve"> -      </t>
  </si>
  <si>
    <t>Kredyty:     - długoterminowe</t>
  </si>
  <si>
    <t xml:space="preserve">                  - krótkoterminowe</t>
  </si>
  <si>
    <t>Pożyczki:   - długoterminowe</t>
  </si>
  <si>
    <t>4.</t>
  </si>
  <si>
    <t>Potencjalne kwoty zadłużenia z tytułu udzielonych poręczeń</t>
  </si>
  <si>
    <t>5.</t>
  </si>
  <si>
    <t>Przyjęte depozyty</t>
  </si>
  <si>
    <t>6.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</si>
  <si>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</si>
  <si>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</si>
  <si>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</si>
  <si>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</si>
  <si>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</si>
  <si>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</si>
  <si>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</si>
  <si>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7.</t>
  </si>
  <si>
    <t>Ogółem kwota zadłużenia</t>
  </si>
  <si>
    <t>8.</t>
  </si>
  <si>
    <t>Prognozowane dochody budżetowe</t>
  </si>
  <si>
    <t>X</t>
  </si>
  <si>
    <t>9.</t>
  </si>
  <si>
    <t>Relacja kwoty długu w kolejnych latach do dochodów budżetowych (maksymalna - 60 %)</t>
  </si>
  <si>
    <t>Załącznik Nr 5 do Uchwały</t>
  </si>
  <si>
    <t>Nr          z dnia                  2005 r.</t>
  </si>
  <si>
    <t>Kwota</t>
  </si>
  <si>
    <t>2008 r.</t>
  </si>
  <si>
    <t>Lata następne 
do roku 2021</t>
  </si>
  <si>
    <t>Prognoza spłaty rat kredytu zaciągniętego w 2000 r.</t>
  </si>
  <si>
    <t>Prognoza spłaty rat kredytu zaciągniętego w 2001 r.</t>
  </si>
  <si>
    <t>Prognoza spłaty rat kredytu zaciągniętego w 2002 r.</t>
  </si>
  <si>
    <t>Prognoza spłaty rat kredytu zaciągniętego w 2003 r.</t>
  </si>
  <si>
    <t>Prognoza spłaty rat kredytu zaciągniętego w 2005 r.</t>
  </si>
  <si>
    <t>Prognoza spłat rat pożyczek zaciągniętych w  2005 r. na prefinansowanie</t>
  </si>
  <si>
    <t>Prognoza spłaty rat kredytu zaciągniętego w 2006 r.</t>
  </si>
  <si>
    <t>Prognoza spłaty rat kredytu zaciągniętego w 2007 r.</t>
  </si>
  <si>
    <t>Prognoza spłaty rat kredytu zaciągniętego w 2008 r.</t>
  </si>
  <si>
    <t>Razem spłaty rat kredytów i pożyczek w kolejnych latach</t>
  </si>
  <si>
    <t>11.</t>
  </si>
  <si>
    <t>Spłata odsetek od zaciągniętych kredytów</t>
  </si>
  <si>
    <t>12.</t>
  </si>
  <si>
    <t>Spłata odsetek od zaciągniętych pożyczek na  prefinansowanie</t>
  </si>
  <si>
    <t>13.</t>
  </si>
  <si>
    <t>Potencjalne kwoty spłat z tytułu udzielonych poręczeń</t>
  </si>
  <si>
    <t>14.</t>
  </si>
  <si>
    <t>Wielkość długu z tytułu kredytów i pożyczek na koniec okresu</t>
  </si>
  <si>
    <t>15.</t>
  </si>
  <si>
    <t>Potencjalne zadłużenie z tytułu udzielonych poręczeń na koniec okresu</t>
  </si>
  <si>
    <t>16.</t>
  </si>
  <si>
    <t>Wielkość długu na koniec okresu (w. 14+15)</t>
  </si>
  <si>
    <t>17.</t>
  </si>
  <si>
    <t>Spłata kredytów i pożyczek wraz z odsetkami  oraz potencjalnych poręczeń w kolejnych latach (w .10+11+12+13)</t>
  </si>
  <si>
    <t>18.</t>
  </si>
  <si>
    <t>Planowane dochody województwa w kolejnych latach</t>
  </si>
  <si>
    <t>19.</t>
  </si>
  <si>
    <t>Planowany deficyt budżetowy</t>
  </si>
  <si>
    <t>19.1</t>
  </si>
  <si>
    <t xml:space="preserve">Planowany deficyt budżetowy sfinansowany innymi przychodami niż nadwyżka z lat ubiegłych </t>
  </si>
  <si>
    <t>20.</t>
  </si>
  <si>
    <t>Relacja spłaty kredytów  i pożyczek wraz z odsetkami ( za wyjątkiem pożyczek zaciągniętych na prefinansowanie wydatków dotyczących zadań dofinansowywanych z Unii Europejskiej) 
oraz potencjalnych poręczeń w kolejnych latach do dochodów budżetu - maksymaln</t>
  </si>
  <si>
    <t>21.</t>
  </si>
  <si>
    <t>Relacja kwoty długu  w kolejnych latach do dochodów budżetu
(maksymalna - 60%)     (wiersz 16/18*100)</t>
  </si>
  <si>
    <t>22.</t>
  </si>
  <si>
    <t>Relacja kwoty deficytu budżetowego do dochodów województwa ( nie stosuje się do kwoty deficytu sfinansowanego nadwyżką  budżetową z lat ubiegłych) - maksymalna na 2005 r. - 29,3%   (wiersz 19.1 /18*100)</t>
  </si>
  <si>
    <t>Załącznik Nr 7 do Uchwały</t>
  </si>
  <si>
    <t xml:space="preserve">Sejmiku Województwa </t>
  </si>
  <si>
    <t>Nr        /      /05 z dnia              2005 r.</t>
  </si>
  <si>
    <t>(w złotych)</t>
  </si>
  <si>
    <t>2004-2007</t>
  </si>
  <si>
    <t>rok 2005</t>
  </si>
  <si>
    <t>rok 2006</t>
  </si>
  <si>
    <t>rok 2007</t>
  </si>
  <si>
    <t>l.p.</t>
  </si>
  <si>
    <t>priorytet działanie poddziałanie</t>
  </si>
  <si>
    <t>klasyfik. dziedzin interwencji</t>
  </si>
  <si>
    <t>nazwa projektu</t>
  </si>
  <si>
    <t>realizator projektu / instytucja wdrażająca</t>
  </si>
  <si>
    <t>klasyfik. budżetowa
dział/rozdz</t>
  </si>
  <si>
    <t xml:space="preserve">wydatki całkowite                                                                </t>
  </si>
  <si>
    <t>A - Stan przed zmianą</t>
  </si>
  <si>
    <t>wydatki łączne
kol. 10+13</t>
  </si>
  <si>
    <t>w tym:</t>
  </si>
  <si>
    <t>dochody budżetu Woj.Kujawsko-Pomorskiego z tyt. Refundacji 2005</t>
  </si>
  <si>
    <t>wydatki łączne
kol. 23+24+25+26</t>
  </si>
  <si>
    <t>UE</t>
  </si>
  <si>
    <t>budżet Woj. Kujawsko-Pomorskiego</t>
  </si>
  <si>
    <t>budżet państwa</t>
  </si>
  <si>
    <t>inne publiczne</t>
  </si>
  <si>
    <t>dochody budżetu Woj.Kujawsko-Pomorskiego z tyt. Refundacji 2006</t>
  </si>
  <si>
    <t>wydatki łączne
kol. 29+30+31+32</t>
  </si>
  <si>
    <t>dochody budżetu Woj.Kujawsko-Pomorskiego z tyt. Refundacji 2007</t>
  </si>
  <si>
    <t>B -Zmiana</t>
  </si>
  <si>
    <t>Publiczny Wkład
Krajowy
kol. 14+15+16+17</t>
  </si>
  <si>
    <t>środki ERDF</t>
  </si>
  <si>
    <t>C - Plan po zmianach</t>
  </si>
  <si>
    <t>bieżące</t>
  </si>
  <si>
    <t>inwestycyjne</t>
  </si>
  <si>
    <t>wydatki niekwalifikowane</t>
  </si>
  <si>
    <t>Priotytet 1</t>
  </si>
  <si>
    <t>Rozbudowa i modernizacja infrastruktury służącej wzmacnianiu konkurencyjności regionu</t>
  </si>
  <si>
    <t>A</t>
  </si>
  <si>
    <t>B</t>
  </si>
  <si>
    <t>C</t>
  </si>
  <si>
    <t>Działanie 1.1</t>
  </si>
  <si>
    <t>Modernizacja i rozbudowa regionalnego układu transportowego</t>
  </si>
  <si>
    <t>Poddziałanie infrastruktura drogowa</t>
  </si>
  <si>
    <t>1.1.1</t>
  </si>
  <si>
    <t>Przebudowa drogi wojewódzkiej nr 240 Chojnice-Tuchola-Świecie od km 41+050 do km 51+525</t>
  </si>
  <si>
    <t>Zarząd Dróg Wojewódzkich</t>
  </si>
  <si>
    <t>600                 60013</t>
  </si>
  <si>
    <t>Przebudowa drogi wojewódzkiej nr 251 Kaliska-Inowrocław od km 64+560 do km 61+048 i od km 62+467 do km 63+659 i od km 66+459 do km 73+822</t>
  </si>
  <si>
    <t>Działanie 1.2</t>
  </si>
  <si>
    <t>Infrastruktura ochrony środowiska</t>
  </si>
  <si>
    <t>1.2</t>
  </si>
  <si>
    <t>332; 341; 343; 344; 345; 353</t>
  </si>
  <si>
    <t>Modernizacja urządzeń ochrony przeciwpowodziowej w dolinie Sartowice - Nowe</t>
  </si>
  <si>
    <t>Kujawsko-Pomorski Zarząd Melioracji i Urządzeń Wodnych Włocławek</t>
  </si>
  <si>
    <t>010                 01008</t>
  </si>
  <si>
    <t>Działanie 1.3</t>
  </si>
  <si>
    <t>Regionalna infrastruktura społeczna</t>
  </si>
  <si>
    <t>Poddziałanie Regionalna infrastruktura edukacyjna</t>
  </si>
  <si>
    <t>1.3.1</t>
  </si>
  <si>
    <t>36; 183</t>
  </si>
  <si>
    <t>Budowa części dydaktycznej Regionalnego centrum innowacyjności przy ATR w Bydgoszczy</t>
  </si>
  <si>
    <t>Akademia Techniczno-Rolnicza</t>
  </si>
  <si>
    <t>803               80395</t>
  </si>
  <si>
    <t>Rozbudowa Wydziału Matematyki i Informatyki oraz Regionalnego Studium Informatycznego</t>
  </si>
  <si>
    <t>Uniwersytet Mikołaja Kopernika w Toruniu</t>
  </si>
  <si>
    <t>Poddziałanie Regionalna infrastruktura ochrony zdrowia</t>
  </si>
  <si>
    <t>1.3.2</t>
  </si>
  <si>
    <t>Telemedycyna w regionie Kujawsko-Pomorskim Etap I</t>
  </si>
  <si>
    <t>Województwo Kujawsko-Pomorskie</t>
  </si>
  <si>
    <t>851                   85195</t>
  </si>
  <si>
    <t>Poprawa funkcjonowania ratownictwa medycznego na terenie działania Wojewódzkiej Stacji Pogotowia Ratunkowego w Bydgoszczy</t>
  </si>
  <si>
    <t>Wojewódzka Stacja Pogotownia Ratunkowego w Bydgoszczy</t>
  </si>
  <si>
    <t>851                   85141</t>
  </si>
  <si>
    <t>Rozwój procedur diagnostycznych w ramach Wojewódzkiego Ośrodka Leczenia Niewydolności Serca</t>
  </si>
  <si>
    <t>SP ZOZ Wojewódzki Szpital im. J. Biziela w Bydgoszczy</t>
  </si>
  <si>
    <t>851                  85111</t>
  </si>
  <si>
    <t>Przebudowa pomieszczeń bloków operacyjnych ogólnego i oddziałów ginekologii i urologii</t>
  </si>
  <si>
    <t>Szpital Wojewódzki we Włocławku</t>
  </si>
  <si>
    <t>851                   85111</t>
  </si>
  <si>
    <t>10.</t>
  </si>
  <si>
    <t>Rozwój wysokospecjalistycznych procedur diagnostyczno-zabiegowych</t>
  </si>
  <si>
    <t>Odbudowa sprzętu diagnostycznego w Obwodzie Lecznictwa w Bydgoszczy</t>
  </si>
  <si>
    <t>Obwód Lecznictwa w Bydgoszczy</t>
  </si>
  <si>
    <t>851                  85121</t>
  </si>
  <si>
    <t>Termomodernizacja oraz wymiana stolarki okiennej i drzwiowej w trzech obiektach budowlanych Wojewódzkiego Szpitla Zespolonego im. Rydygiera w Toruniu</t>
  </si>
  <si>
    <t>Wojewódzki Szpital Zespolony im. Rydygiera w Toruniu</t>
  </si>
  <si>
    <t>Dostawa ambulansów reanimacyjnych dla zespołu ratunkowego Wojewódzkiej Stacji Pogotoania ratunkowego w Toruniu (sprzęt dla ratownictwa medycznego)</t>
  </si>
  <si>
    <t>Wojewódzka Stacja Pogotowia Ratunkowego w Toruniu</t>
  </si>
  <si>
    <t>851                              85141</t>
  </si>
  <si>
    <t>Modernizacja budynku szpitala</t>
  </si>
  <si>
    <t>Wojewódzki Szpital dla Nerwowo i Psychicznie Chorych im. J. Bednarza w Świeciu</t>
  </si>
  <si>
    <t>851                              85120</t>
  </si>
  <si>
    <t>Działanie 1.4</t>
  </si>
  <si>
    <t>Rozwój Turystyki i Kultury</t>
  </si>
  <si>
    <t>1.4</t>
  </si>
  <si>
    <t>INFOREN - informatyzacja i renowacja fiharmonii - Centrum Muzyki Europy Środkowej i Wschodniej</t>
  </si>
  <si>
    <t>Filharmonia Pomorska w Bydgoszczy</t>
  </si>
  <si>
    <t>921                                                92108</t>
  </si>
  <si>
    <t>Wielokulturowość, tolerancja, integracja - modernizacja Muzeum Etnograficznego w Toruniu**</t>
  </si>
  <si>
    <t>Muzeum Etnograficzne im. Marii Znamierowskiej-Prufferowej w Toruniu</t>
  </si>
  <si>
    <t>921                                       92118</t>
  </si>
  <si>
    <t>Działanie 1.5</t>
  </si>
  <si>
    <t>Infrastruktura społeczeństwa informacyjnego</t>
  </si>
  <si>
    <t>1.5</t>
  </si>
  <si>
    <t>321; 322; 323</t>
  </si>
  <si>
    <t>Budowa regionalnej szerokopasmowej sieci teleinformatycznej w województwie kujawsko-pomorskim</t>
  </si>
  <si>
    <t>Kujawsko-Pomorska Sieć Informacyjna Sp.z o.o.</t>
  </si>
  <si>
    <t>150                  15011</t>
  </si>
  <si>
    <t>"INFOBIBNET" - Informacja, Biblioteka, Sieć</t>
  </si>
  <si>
    <t>Wojewódzka Biblioteka Publiczna -Książnica Kopernikańska</t>
  </si>
  <si>
    <t>921                   92116</t>
  </si>
  <si>
    <t>Priotytet 2</t>
  </si>
  <si>
    <t>Wzmocnienie rozwoju zasobów ludzkich w regionach</t>
  </si>
  <si>
    <t>Działanie 2.1</t>
  </si>
  <si>
    <t>Rozwój umiejętności powiązany z potrzebami regionalnego rynku pracy i możliwości kształcenia ustawicznego w regionie</t>
  </si>
  <si>
    <t>2.1</t>
  </si>
  <si>
    <t>Wojewódzki Urząd Pracy</t>
  </si>
  <si>
    <t>853                 85332</t>
  </si>
  <si>
    <t>Działanie 2.2</t>
  </si>
  <si>
    <t>Wyrównywanie szans edukacyjnych poprzez programy stypendialne</t>
  </si>
  <si>
    <t>2.2</t>
  </si>
  <si>
    <t xml:space="preserve">   Wyrównywanie szans edukacyjnych poprzez programy stypendialne                                                                Typ I</t>
  </si>
  <si>
    <t>Urząd Marszałkowski</t>
  </si>
  <si>
    <t xml:space="preserve">  854             85415</t>
  </si>
  <si>
    <t xml:space="preserve">   Wyrównywanie szans edukacyjnych poprzez programy stypendialne                                                                Typ II</t>
  </si>
  <si>
    <t xml:space="preserve">803                 80309  </t>
  </si>
  <si>
    <t>Działanie 2.3</t>
  </si>
  <si>
    <t>Reorientacja zawodowa osób odchodzących z rolnictwa</t>
  </si>
  <si>
    <t>2.3</t>
  </si>
  <si>
    <t>853               85332</t>
  </si>
  <si>
    <t>Działanie 2.4</t>
  </si>
  <si>
    <t>Reorientacja zawodowa osób zagrożonych procesami restrukturyzacyjnymi</t>
  </si>
  <si>
    <t>23.</t>
  </si>
  <si>
    <t>2.4</t>
  </si>
  <si>
    <t>853                  85332</t>
  </si>
  <si>
    <t>Działanie 2.5</t>
  </si>
  <si>
    <t>Promocja przedsiębiorczości</t>
  </si>
  <si>
    <t>24.</t>
  </si>
  <si>
    <t>2.5</t>
  </si>
  <si>
    <t>150                15011</t>
  </si>
  <si>
    <t>Działanie 2.6</t>
  </si>
  <si>
    <t>Regionalne Strategie Innowacyjne i transfer wiedzy</t>
  </si>
  <si>
    <t>25.</t>
  </si>
  <si>
    <t>2.6</t>
  </si>
  <si>
    <t>150               15011</t>
  </si>
  <si>
    <t>Priotytet 3</t>
  </si>
  <si>
    <t>Rozwój lokalny</t>
  </si>
  <si>
    <t>Działanie 3.2</t>
  </si>
  <si>
    <t>Obszary podlegające restrukturyzacji</t>
  </si>
  <si>
    <t>26.</t>
  </si>
  <si>
    <t>3.2</t>
  </si>
  <si>
    <t>Odbudowa, rekonstrukcja i stylizacja obiektów Muzeum Archologicznego w Biskupinie</t>
  </si>
  <si>
    <t>Muzeum Archeologiczne w Biskupinie</t>
  </si>
  <si>
    <t>921                     92118</t>
  </si>
  <si>
    <t>Działanie 3.3</t>
  </si>
  <si>
    <t>Zdegradowane obszary miejskie, poprzemysłowe i powojskowe</t>
  </si>
  <si>
    <t>27.</t>
  </si>
  <si>
    <t>3.3.1</t>
  </si>
  <si>
    <t>164,352,353</t>
  </si>
  <si>
    <t>Rewitalizacja Zamku Golubskiego</t>
  </si>
  <si>
    <t>Zarząd Oddziału PTTK Golub Dobrzyń</t>
  </si>
  <si>
    <t>921                                           92195</t>
  </si>
  <si>
    <t>Działanie 3.4</t>
  </si>
  <si>
    <t>Mikroprzedsiębiorstwa</t>
  </si>
  <si>
    <t>28.</t>
  </si>
  <si>
    <t>3.4</t>
  </si>
  <si>
    <t>161;163</t>
  </si>
  <si>
    <t>150                       15011</t>
  </si>
  <si>
    <t>Priotytet 4</t>
  </si>
  <si>
    <t>Pomoc techniczna</t>
  </si>
  <si>
    <t>Działanie 4.1</t>
  </si>
  <si>
    <t>Wsparcie procesu wdrażania ZPORR - wydatki limitowane</t>
  </si>
  <si>
    <t>29.</t>
  </si>
  <si>
    <t>411;412;413</t>
  </si>
  <si>
    <t>750                      75018</t>
  </si>
  <si>
    <t>30.</t>
  </si>
  <si>
    <t>Remont pomieszczeń biurowych - ZPORR oraz obsługa prac Komisji Oceny Projektów</t>
  </si>
  <si>
    <t>853                             85395</t>
  </si>
  <si>
    <t>Działanie 4.2</t>
  </si>
  <si>
    <t>Wsparcie procesu wdrażania ZPORR - wydatki nielimitowane</t>
  </si>
  <si>
    <t>31.</t>
  </si>
  <si>
    <t>750                 75018</t>
  </si>
  <si>
    <t>32.</t>
  </si>
  <si>
    <t>Pomoc Techniczna-ZPORR -Ewaluacja</t>
  </si>
  <si>
    <t>853                    85395</t>
  </si>
  <si>
    <t>33.</t>
  </si>
  <si>
    <t>Pomoc Techniczna-ZPORR -Wyposażenie pomieszczeń</t>
  </si>
  <si>
    <t>Działanie 4.3</t>
  </si>
  <si>
    <t>Działania informacyjne i promocyjne</t>
  </si>
  <si>
    <t>34.</t>
  </si>
  <si>
    <t>411;415</t>
  </si>
  <si>
    <t>35.</t>
  </si>
  <si>
    <t>Szkolenia dla beneficjentów ZPORR oraz Promocja ZPORR w regionie</t>
  </si>
  <si>
    <t>853           85395</t>
  </si>
  <si>
    <t>Ogółem</t>
  </si>
  <si>
    <t>Przepływy finansowe z budżetu województwa</t>
  </si>
  <si>
    <t>inwestycje</t>
  </si>
  <si>
    <t>akcje, udziały</t>
  </si>
  <si>
    <t>wydatki majątkowe</t>
  </si>
  <si>
    <t>wydatki na inwestycje</t>
  </si>
  <si>
    <t>Przepływy finansowe - inne podmioty</t>
  </si>
  <si>
    <t>* dotyczy budżetu województwa i budżetu państwa</t>
  </si>
  <si>
    <t>**w zadaniu tym ujęte są w niniejszym załączniku wydatki finansowane z budżetu państwa w kwocie 307.723 zł, wydatki te zaliczone były do "Przepływów finansowych - innych podmiotów",</t>
  </si>
  <si>
    <t xml:space="preserve">   niniejszą  uchwałą w związku z planowanym podpisaniem aneksu do porozumienia z Ministrem Kultury wydatki te zostały wprowadzone do budżetu województwa i ujęte w "Przepływach finansowych z budżetu województwa"</t>
  </si>
  <si>
    <t>A - Plan przed zmianą</t>
  </si>
  <si>
    <t>B - Zmiana</t>
  </si>
  <si>
    <r>
      <t>bieżące</t>
    </r>
    <r>
      <rPr>
        <b/>
        <sz val="8"/>
        <color indexed="8"/>
        <rFont val="Arial"/>
        <family val="2"/>
      </rPr>
      <t>*</t>
    </r>
    <r>
      <rPr>
        <b/>
        <sz val="8"/>
        <color indexed="8"/>
        <rFont val="Times New Roman CE"/>
        <family val="1"/>
      </rPr>
      <t xml:space="preserve">                      </t>
    </r>
  </si>
  <si>
    <r>
      <t>inwestycyjne</t>
    </r>
    <r>
      <rPr>
        <b/>
        <sz val="8"/>
        <color indexed="8"/>
        <rFont val="Arial"/>
        <family val="2"/>
      </rPr>
      <t>*</t>
    </r>
  </si>
  <si>
    <t>Załącznik Nr 8 do Uchwały</t>
  </si>
  <si>
    <t>Sejmiku Województwa Kujawsko-Pomorskiego</t>
  </si>
  <si>
    <t>Nr      /       /05 z dnia             2005 r.</t>
  </si>
  <si>
    <t xml:space="preserve">Priorytet   </t>
  </si>
  <si>
    <t xml:space="preserve">Tytuł </t>
  </si>
  <si>
    <t>Realizator</t>
  </si>
  <si>
    <t>klasyfikacja budżetowa</t>
  </si>
  <si>
    <t>*</t>
  </si>
  <si>
    <t xml:space="preserve">bieżące*                      </t>
  </si>
  <si>
    <t>inwestycyjne*</t>
  </si>
  <si>
    <t>I</t>
  </si>
  <si>
    <t>SPO Restrukturyzacja i modernizacja sektora żywnościowego oraz rozwój obszarów wiejskich</t>
  </si>
  <si>
    <t>a</t>
  </si>
  <si>
    <t>b</t>
  </si>
  <si>
    <t>c</t>
  </si>
  <si>
    <t>Sektorowy Program Operacyjny                                       "Restrukturyzacja i modernizacja sektora żywnościowego oraz rozwój obszarów wiejskich"</t>
  </si>
  <si>
    <t>01036</t>
  </si>
  <si>
    <t>II</t>
  </si>
  <si>
    <t>Sektorowy Program Operacyjny Rozwój Zasobów Ludzkich 2004-2006</t>
  </si>
  <si>
    <t>Aktywna polityka rynku pracy oraz integracji zawodowej i społecznej</t>
  </si>
  <si>
    <t>"Nie jesteś sam - warsztaty psychologiczno - doradcze"</t>
  </si>
  <si>
    <t>85324</t>
  </si>
  <si>
    <t>Pomoc Techniczna</t>
  </si>
  <si>
    <t>"Audyt zewnętrzny"</t>
  </si>
  <si>
    <t>85395</t>
  </si>
  <si>
    <t>OGÓŁEM</t>
  </si>
  <si>
    <t>* - dotyczy budżetu Województwa Kujawsko-Pomorskiego i budżetu państwa</t>
  </si>
  <si>
    <t>a - plan na 2005 r.</t>
  </si>
  <si>
    <t xml:space="preserve">b - zmiana </t>
  </si>
  <si>
    <t>c - plan po zmianach</t>
  </si>
  <si>
    <r>
      <t xml:space="preserve">wydatki łączne         </t>
    </r>
    <r>
      <rPr>
        <i/>
        <sz val="8"/>
        <color indexed="8"/>
        <rFont val="Times New Roman"/>
        <family val="1"/>
      </rPr>
      <t>kol. 8+11</t>
    </r>
  </si>
  <si>
    <r>
      <t xml:space="preserve">UE                </t>
    </r>
    <r>
      <rPr>
        <i/>
        <sz val="8"/>
        <color indexed="8"/>
        <rFont val="Times New Roman"/>
        <family val="1"/>
      </rPr>
      <t>kol. 9+10</t>
    </r>
  </si>
  <si>
    <r>
      <t xml:space="preserve">Publiczny Wkład
Krajowy          </t>
    </r>
    <r>
      <rPr>
        <i/>
        <sz val="8"/>
        <color indexed="8"/>
        <rFont val="Times New Roman"/>
        <family val="1"/>
      </rPr>
      <t>kol.12+13</t>
    </r>
    <r>
      <rPr>
        <b/>
        <sz val="8"/>
        <color indexed="8"/>
        <rFont val="Times New Roman"/>
        <family val="1"/>
      </rPr>
      <t xml:space="preserve">
</t>
    </r>
  </si>
  <si>
    <r>
      <t xml:space="preserve">W załączniku </t>
    </r>
    <r>
      <rPr>
        <b/>
        <sz val="11"/>
        <rFont val="Times New Roman CE"/>
        <family val="1"/>
      </rPr>
      <t>Nr 4</t>
    </r>
    <r>
      <rPr>
        <sz val="11"/>
        <rFont val="Times New Roman CE"/>
        <family val="1"/>
      </rPr>
      <t xml:space="preserve"> </t>
    </r>
    <r>
      <rPr>
        <b/>
        <sz val="11"/>
        <rFont val="Times New Roman CE"/>
        <family val="1"/>
      </rPr>
      <t xml:space="preserve">"Prognoza kwoty długu na 2005 rok i lata następne" </t>
    </r>
    <r>
      <rPr>
        <sz val="11"/>
        <rFont val="Times New Roman CE"/>
        <family val="1"/>
      </rPr>
      <t>do Uchwały XXIX/363/04 Sejmiku Województwa Kujawsko-Pomorskiego z dnia  29 grudnia 2004 r. w sprawie uchwalenia budżetu Województwa Kujawsko-Pomorskiego na 2005 r. (z późn. zm.) wprowadza się następujące zmiany:</t>
    </r>
  </si>
  <si>
    <r>
      <t xml:space="preserve">W załączniku </t>
    </r>
    <r>
      <rPr>
        <b/>
        <sz val="12"/>
        <rFont val="Times New Roman CE"/>
        <family val="1"/>
      </rPr>
      <t>Nr 5</t>
    </r>
    <r>
      <rPr>
        <sz val="12"/>
        <rFont val="Times New Roman CE"/>
        <family val="1"/>
      </rPr>
      <t xml:space="preserve"> </t>
    </r>
    <r>
      <rPr>
        <b/>
        <sz val="12"/>
        <rFont val="Times New Roman CE"/>
        <family val="1"/>
      </rPr>
      <t xml:space="preserve">"Harmonogram spłaty zaciągniętych kredytów i pożyczek" </t>
    </r>
    <r>
      <rPr>
        <sz val="12"/>
        <rFont val="Times New Roman CE"/>
        <family val="1"/>
      </rPr>
      <t xml:space="preserve">do Uchwały XXIX/363/04 Sejmiku Województwa Kujawsko-Pomorskiego z dnia  29 grudnia 2004 r. w sprawie uchwalenia budżetu Województwa Kujawsko-Pomorskiego na 2005 r. </t>
    </r>
    <r>
      <rPr>
        <b/>
        <sz val="12"/>
        <rFont val="Times New Roman CE"/>
        <family val="1"/>
      </rPr>
      <t xml:space="preserve"> </t>
    </r>
    <r>
      <rPr>
        <sz val="12"/>
        <rFont val="Times New Roman CE"/>
        <family val="0"/>
      </rPr>
      <t xml:space="preserve">(z późn. zm.) wprowadza się następujące zmiany: </t>
    </r>
  </si>
  <si>
    <r>
      <t xml:space="preserve">W załączniku </t>
    </r>
    <r>
      <rPr>
        <b/>
        <sz val="16"/>
        <color indexed="8"/>
        <rFont val="Times New Roman CE"/>
        <family val="1"/>
      </rPr>
      <t xml:space="preserve">Nr 8 </t>
    </r>
    <r>
      <rPr>
        <sz val="16"/>
        <color indexed="8"/>
        <rFont val="Times New Roman CE"/>
        <family val="1"/>
      </rPr>
      <t xml:space="preserve">pn. </t>
    </r>
    <r>
      <rPr>
        <b/>
        <sz val="16"/>
        <color indexed="8"/>
        <rFont val="Times New Roman CE"/>
        <family val="1"/>
      </rPr>
      <t>"Działania i projekty realizowane przy współfinansowaniu ze środków funduszy strukturalnych Unii Europejskiej - (ZPORR) w 2005 roku"</t>
    </r>
    <r>
      <rPr>
        <sz val="16"/>
        <color indexed="8"/>
        <rFont val="Times New Roman CE"/>
        <family val="1"/>
      </rPr>
      <t>do uchwały Nr XXIX/363/04 Sejmiku Województwa Kujawsko-Pomorskiego z dnia 29 grudnia 2004 r. w sprawie uchwalenia budżetu Województwa Kujawsko-Pomorskiego na 2005 r. (z późn. zm.) wprowadza się następujące zmiany:</t>
    </r>
  </si>
  <si>
    <r>
      <t xml:space="preserve">W załączniku </t>
    </r>
    <r>
      <rPr>
        <b/>
        <sz val="10"/>
        <rFont val="Times New Roman"/>
        <family val="1"/>
      </rPr>
      <t xml:space="preserve">Nr 8a "Działania i projekty realizowane w ramach Sektorowego Programu Operacyjnego w 2005 r." </t>
    </r>
    <r>
      <rPr>
        <sz val="10"/>
        <rFont val="Times New Roman"/>
        <family val="1"/>
      </rPr>
      <t>do Uchwały XXIX/363/04 Sejmiku Województwa Kujawsko-Pomorskiego z dnia 29 grudnia 2005 r. w sprawie uchwalenia budżetu Województwa Kujawsko-Pomorskiego na 2005 r. wprowadza się następujące zmiany:</t>
    </r>
  </si>
  <si>
    <t>Załącznik Nr 2 do Uchwały</t>
  </si>
  <si>
    <t>Nr    /     /2005 z dnia           .2005 r.</t>
  </si>
  <si>
    <t>WYDATKI OGÓŁEM</t>
  </si>
  <si>
    <t>Wydatki inwestycyjne jednostek budżetowych</t>
  </si>
  <si>
    <t>Dotacje celowe przekazane dla powiatu na zadania bieżace realizowane na podstawie porozumień (umów) między jednostkami samorządu terytorialnego</t>
  </si>
  <si>
    <t>Nagrody i wydatki osobowe niezaliczane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</si>
  <si>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</si>
  <si>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</si>
  <si>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</si>
  <si>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</si>
  <si>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</si>
  <si>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</si>
  <si>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</si>
  <si>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</si>
  <si>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pozostałych</t>
  </si>
  <si>
    <t>Zakup usług dostępu do sieci Internet</t>
  </si>
  <si>
    <t>Podróże służbowe krajowe</t>
  </si>
  <si>
    <t>Różne opłaty i składki</t>
  </si>
  <si>
    <t>Odpisy na zakładowy fundusz świadczeń socjalnych</t>
  </si>
  <si>
    <t>Zakłady kształcenia nauczycieli</t>
  </si>
  <si>
    <t>Ratownictwo medyczne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</si>
  <si>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</si>
  <si>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innych jednostek sektora finansów publicznych (współfin. programów i projektów realiz. ze środków z f. strukt. lub f. spójności)</t>
  </si>
  <si>
    <t>Wydatki na zakupy inwestycyjne jednostek budżetowych</t>
  </si>
  <si>
    <t>POMOC SPOŁECZNA</t>
  </si>
  <si>
    <t>Regionalne ośrodki polityki społecznej</t>
  </si>
  <si>
    <t xml:space="preserve">Pozostała działalność </t>
  </si>
  <si>
    <t xml:space="preserve">Wynagrodzenia bezosobowe </t>
  </si>
  <si>
    <t>Dotacje celowe z budżetu państwa na finansowanie lub dofinansowanie kosztów realizacji inwestycji zakupów inwestycyjnych innych jednostek sektora finansów publicznych (współfin. programów i projektów realiz. ze środków z f. strukt. lub f. spójności)</t>
  </si>
  <si>
    <t>Załącznik Nr 6 do Uchwały</t>
  </si>
  <si>
    <t>Nr    /    /05 z dnia           2005 r.</t>
  </si>
  <si>
    <t>(z późn. zmianami) wprowadza się następujące zmiany:</t>
  </si>
  <si>
    <t>Poz.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</si>
  <si>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</si>
  <si>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</si>
  <si>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</si>
  <si>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</si>
  <si>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</si>
  <si>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Przewidywane nakłady do końca 2004 r.</t>
  </si>
  <si>
    <t>Stan zaawansowania robót</t>
  </si>
  <si>
    <t>Wydatki z budżetu w 2005 r.</t>
  </si>
  <si>
    <t>Wydatki wg źródeł finansowania</t>
  </si>
  <si>
    <t>Środki z innych źródeł</t>
  </si>
  <si>
    <t>Dotacje celowe</t>
  </si>
  <si>
    <t>Środki własne Województwa</t>
  </si>
  <si>
    <t>Środki z UE</t>
  </si>
  <si>
    <t>8a</t>
  </si>
  <si>
    <t>x</t>
  </si>
  <si>
    <t>14a</t>
  </si>
  <si>
    <t>Zakup sprzętu komputerowego</t>
  </si>
  <si>
    <t>Nauczycielskie Kolegium Języków Obcych w Toruniu</t>
  </si>
  <si>
    <t>29c</t>
  </si>
  <si>
    <t>Modernizacja obiektu</t>
  </si>
  <si>
    <t>Regionalny Ośrodek Polityki Społecznej w Toruniu</t>
  </si>
  <si>
    <t>Ilość zadań 38</t>
  </si>
  <si>
    <t>RAZEM</t>
  </si>
  <si>
    <t>Inwestycje finansowane ze środków funduszy strukturalnych</t>
  </si>
  <si>
    <t>Ilość zadań 24</t>
  </si>
  <si>
    <t>Zadania ujęte w tabeli Nr 8</t>
  </si>
  <si>
    <t>Ilość zadań 85</t>
  </si>
  <si>
    <t xml:space="preserve">b - saldo zmian </t>
  </si>
  <si>
    <t>c - plan po zmianach na 2005 r.</t>
  </si>
  <si>
    <r>
      <t xml:space="preserve">W załączniku </t>
    </r>
    <r>
      <rPr>
        <b/>
        <sz val="10"/>
        <rFont val="Times New Roman CE"/>
        <family val="1"/>
      </rPr>
      <t>Nr 6 "Zadania inwestycyjne w roku 2005"</t>
    </r>
    <r>
      <rPr>
        <sz val="10"/>
        <rFont val="Times New Roman CE"/>
        <family val="1"/>
      </rPr>
      <t xml:space="preserve"> do uchwały Nr XXIX/363/04 Sejmiku Województwa Kujawsko-Pomorskiego z dnia 29 grudnia 2004 r. w sprawie uchwalenia budżetu województwa na 2005 r. </t>
    </r>
  </si>
  <si>
    <t xml:space="preserve">Załącznik Nr 9 do Uchwały </t>
  </si>
  <si>
    <t xml:space="preserve">Nr     /    /05 z dnia   .09.2005 r.   </t>
  </si>
  <si>
    <t>do uchwały Nr XXIX/363/04 Sejmiku Województwa Kujawsko-Pomorskiego z dnia 29 grudnia 2004 r.</t>
  </si>
  <si>
    <t>w sprawie uchwalenia budżetu województwa na 2005 r. (z późn. zmianami) wprowadza się następujące zmiany:</t>
  </si>
  <si>
    <t>Plan             na 2005 r.</t>
  </si>
  <si>
    <t>I    DOTACJE PODMIOTOWE I CELOWE Z BUDŻETU WOJEWÓDZTWA DLA  WOJEWÓDZKICH SAMORZĄDOWYCH JEDNOSTEK ORGANIZACYJNYCH</t>
  </si>
  <si>
    <t>851</t>
  </si>
  <si>
    <t>Wojewódzka Stacja Pogotowia Ratunkowego w Bydgoszczy</t>
  </si>
  <si>
    <t>Poprawa funkcjonowania ratownictwa medycznego na terenie działania Wojewódzkiej Stacji Pogotowia Ratunkowego w Bydgoszczy - ZPORR</t>
  </si>
  <si>
    <t>921</t>
  </si>
  <si>
    <t>Muzeum Etnograficzne w Toruniu</t>
  </si>
  <si>
    <t>Wielokultorowość, tolerancja, integracja - modernizacja Muzeum Etnograficznego w Toruniu - ZPORR</t>
  </si>
  <si>
    <t>w tym: finansowane przez Ministra Kultury</t>
  </si>
  <si>
    <t>IV. DOTACJE DLA JEDNOSTEK SAMORZĄDU TERYTORIALNEGO</t>
  </si>
  <si>
    <t>801</t>
  </si>
  <si>
    <t>Dotacja dla Powiatu Świeckiego</t>
  </si>
  <si>
    <r>
      <t xml:space="preserve">W załączniku </t>
    </r>
    <r>
      <rPr>
        <b/>
        <sz val="9"/>
        <rFont val="Times New Roman CE"/>
        <family val="1"/>
      </rPr>
      <t>Nr 10</t>
    </r>
    <r>
      <rPr>
        <sz val="9"/>
        <rFont val="Times New Roman CE"/>
        <family val="1"/>
      </rPr>
      <t xml:space="preserve"> pn. </t>
    </r>
    <r>
      <rPr>
        <b/>
        <sz val="9"/>
        <rFont val="Times New Roman CE"/>
        <family val="1"/>
      </rPr>
      <t>"Wykaz dotacji celowych  i podmiotowych z budżetu Województwa Kujawsko - Pomorskiego na 2005 rok"</t>
    </r>
    <r>
      <rPr>
        <sz val="9"/>
        <rFont val="Times New Roman CE"/>
        <family val="1"/>
      </rPr>
      <t xml:space="preserve"> </t>
    </r>
  </si>
  <si>
    <t xml:space="preserve">Załącznik Nr 10 do Uchwały </t>
  </si>
  <si>
    <t>Nr        z dnia         2005 r.</t>
  </si>
  <si>
    <t>Dział        Rozdział</t>
  </si>
  <si>
    <t>Typ rachunku</t>
  </si>
  <si>
    <t>Jednostka budżetowa</t>
  </si>
  <si>
    <t>Stan środków pieniężnych na początek okresu</t>
  </si>
  <si>
    <t>Stan środków pieniężnych na koniec okresu</t>
  </si>
  <si>
    <t>Nazwa rachunku</t>
  </si>
  <si>
    <t>w tym inwestycyjne</t>
  </si>
  <si>
    <t>80130     85410</t>
  </si>
  <si>
    <t>Medyczne Studium Zawodowe w Toruniu</t>
  </si>
  <si>
    <t>Rachunek ogólny</t>
  </si>
  <si>
    <t xml:space="preserve">RAZEM </t>
  </si>
  <si>
    <t xml:space="preserve">b - zmiana planu </t>
  </si>
  <si>
    <t>Typ II - na podstawie Uchwały Sejmiku Nr XXXI/397/05 z dnia 28 lutego 2005 r.</t>
  </si>
  <si>
    <r>
      <t xml:space="preserve">W załączniku </t>
    </r>
    <r>
      <rPr>
        <b/>
        <sz val="12"/>
        <rFont val="Times New Roman"/>
        <family val="1"/>
      </rPr>
      <t>Nr 15a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"Plan rachunków dochodów własnych jednostek budżetowych na 2005 rok" </t>
    </r>
    <r>
      <rPr>
        <sz val="12"/>
        <rFont val="Times New Roman"/>
        <family val="1"/>
      </rPr>
      <t xml:space="preserve">do uchwały Nr XXIX/363/04 Sejmiku Województwa Kujawsko-Pomorskiego z dnia 29 grudnia 2004 r. w sprawie uchwalenia budżetu Województwa Kujawsko-Pomorskiego na 2005 r. </t>
    </r>
  </si>
  <si>
    <r>
      <t xml:space="preserve">W załączniku </t>
    </r>
    <r>
      <rPr>
        <b/>
        <sz val="12"/>
        <rFont val="Times New Roman CE"/>
        <family val="1"/>
      </rPr>
      <t xml:space="preserve">Nr 2 "Wydatki budżetu Województwa Kujawsko-Pomorskiego na rok 2005" </t>
    </r>
    <r>
      <rPr>
        <sz val="12"/>
        <rFont val="Times New Roman CE"/>
        <family val="1"/>
      </rPr>
      <t>do uchwały Nr XXIX/363/04 Sejmiku Województwa Kujawsko-Pomorskiego z dnia 29 grudnia 2004 r. w sprawie uchwalenia budżetu Województwa Kujawsko-Pomorskiego  na          2005 r. uszczegółowionym uchwałą Nr 4/39/2005 w sprawie ustalenia układu wykonawczego budżetu Województwa Kujawsko-Pomorskiego na 2005 r. (z późn. zm.) wprowadza się następujące zmiany: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</si>
</sst>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000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#,##0_ ;\-#,##0\ "/>
    <numFmt numFmtId="176" formatCode="_-* #,##0.0000\ _z_ł_-;\-* #,##0.0000\ _z_ł_-;_-* &quot;-&quot;??\ _z_ł_-;_-@_-"/>
  </numFmts>
  <fonts count="6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2"/>
      <name val="Times New Roman CE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i/>
      <sz val="8"/>
      <name val="Times New Roman CE"/>
      <family val="1"/>
    </font>
    <font>
      <b/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"/>
      <family val="0"/>
    </font>
    <font>
      <sz val="12"/>
      <color indexed="8"/>
      <name val="Times New Roman CE"/>
      <family val="1"/>
    </font>
    <font>
      <sz val="20"/>
      <color indexed="8"/>
      <name val="Times New Roman CE"/>
      <family val="1"/>
    </font>
    <font>
      <sz val="16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8"/>
      <color indexed="8"/>
      <name val="Arial CE"/>
      <family val="0"/>
    </font>
    <font>
      <b/>
      <sz val="8"/>
      <color indexed="8"/>
      <name val="Arial"/>
      <family val="2"/>
    </font>
    <font>
      <b/>
      <sz val="10"/>
      <color indexed="8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E"/>
      <family val="0"/>
    </font>
    <font>
      <i/>
      <sz val="10"/>
      <name val="Arial"/>
      <family val="0"/>
    </font>
    <font>
      <sz val="8"/>
      <name val="Arial"/>
      <family val="2"/>
    </font>
    <font>
      <b/>
      <i/>
      <sz val="10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Arial CE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 CE"/>
      <family val="1"/>
    </font>
    <font>
      <sz val="10"/>
      <color indexed="48"/>
      <name val="Times New Roman"/>
      <family val="1"/>
    </font>
    <font>
      <sz val="9"/>
      <color indexed="57"/>
      <name val="Times New Roman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48"/>
      <name val="Times New Roman"/>
      <family val="1"/>
    </font>
    <font>
      <sz val="9"/>
      <name val="Arial CE"/>
      <family val="0"/>
    </font>
    <font>
      <b/>
      <sz val="9"/>
      <color indexed="57"/>
      <name val="Times New Roman"/>
      <family val="1"/>
    </font>
    <font>
      <b/>
      <sz val="10"/>
      <name val="Arial CE"/>
      <family val="0"/>
    </font>
    <font>
      <i/>
      <sz val="10"/>
      <color indexed="48"/>
      <name val="Times New Roman"/>
      <family val="1"/>
    </font>
    <font>
      <i/>
      <sz val="9"/>
      <color indexed="57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3">
    <xf numFmtId="0" fontId="0" fillId="0" borderId="0" xfId="0" applyAlignment="1">
      <alignment/>
    </xf>
    <xf numFmtId="0" fontId="1" fillId="0" borderId="0" xfId="22" applyFont="1">
      <alignment/>
      <protection/>
    </xf>
    <xf numFmtId="4" fontId="1" fillId="0" borderId="0" xfId="22" applyNumberFormat="1" applyFont="1" applyAlignment="1">
      <alignment horizontal="left"/>
      <protection/>
    </xf>
    <xf numFmtId="0" fontId="6" fillId="0" borderId="0" xfId="22">
      <alignment/>
      <protection/>
    </xf>
    <xf numFmtId="0" fontId="1" fillId="0" borderId="0" xfId="22" applyFont="1" applyAlignment="1">
      <alignment horizontal="center"/>
      <protection/>
    </xf>
    <xf numFmtId="0" fontId="2" fillId="0" borderId="1" xfId="22" applyFont="1" applyBorder="1" applyAlignment="1">
      <alignment horizontal="center" wrapText="1"/>
      <protection/>
    </xf>
    <xf numFmtId="0" fontId="2" fillId="0" borderId="0" xfId="22" applyFont="1" applyFill="1" applyAlignment="1">
      <alignment horizontal="center" wrapText="1"/>
      <protection/>
    </xf>
    <xf numFmtId="0" fontId="2" fillId="0" borderId="0" xfId="22" applyFont="1" applyAlignment="1">
      <alignment horizontal="center" wrapText="1"/>
      <protection/>
    </xf>
    <xf numFmtId="0" fontId="3" fillId="0" borderId="1" xfId="22" applyFont="1" applyBorder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4" fillId="0" borderId="1" xfId="22" applyFont="1" applyBorder="1" applyAlignment="1">
      <alignment horizontal="left" vertical="top"/>
      <protection/>
    </xf>
    <xf numFmtId="3" fontId="4" fillId="0" borderId="1" xfId="22" applyNumberFormat="1" applyFont="1" applyBorder="1" applyAlignment="1">
      <alignment horizontal="right" vertical="top"/>
      <protection/>
    </xf>
    <xf numFmtId="3" fontId="4" fillId="0" borderId="0" xfId="22" applyNumberFormat="1" applyFont="1" applyFill="1" applyAlignment="1">
      <alignment horizontal="left"/>
      <protection/>
    </xf>
    <xf numFmtId="0" fontId="4" fillId="0" borderId="0" xfId="22" applyFont="1" applyAlignment="1">
      <alignment horizontal="left"/>
      <protection/>
    </xf>
    <xf numFmtId="49" fontId="8" fillId="0" borderId="1" xfId="22" applyNumberFormat="1" applyFont="1" applyBorder="1" applyAlignment="1">
      <alignment horizontal="center" vertical="top"/>
      <protection/>
    </xf>
    <xf numFmtId="2" fontId="2" fillId="0" borderId="1" xfId="22" applyNumberFormat="1" applyFont="1" applyBorder="1" applyAlignment="1">
      <alignment horizontal="left" vertical="top"/>
      <protection/>
    </xf>
    <xf numFmtId="3" fontId="2" fillId="0" borderId="1" xfId="22" applyNumberFormat="1" applyFont="1" applyBorder="1" applyAlignment="1">
      <alignment horizontal="right" vertical="top"/>
      <protection/>
    </xf>
    <xf numFmtId="3" fontId="4" fillId="0" borderId="0" xfId="22" applyNumberFormat="1" applyFont="1" applyFill="1" applyAlignment="1">
      <alignment horizontal="left" vertical="top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Border="1" applyAlignment="1">
      <alignment horizontal="left" vertical="top"/>
      <protection/>
    </xf>
    <xf numFmtId="49" fontId="2" fillId="0" borderId="0" xfId="22" applyNumberFormat="1" applyFont="1" applyBorder="1" applyAlignment="1">
      <alignment horizontal="center" vertical="top"/>
      <protection/>
    </xf>
    <xf numFmtId="0" fontId="2" fillId="0" borderId="0" xfId="22" applyFont="1" applyBorder="1" applyAlignment="1">
      <alignment horizontal="left" vertical="top" wrapText="1"/>
      <protection/>
    </xf>
    <xf numFmtId="3" fontId="2" fillId="0" borderId="0" xfId="22" applyNumberFormat="1" applyFont="1" applyBorder="1" applyAlignment="1">
      <alignment horizontal="right" vertical="top"/>
      <protection/>
    </xf>
    <xf numFmtId="0" fontId="1" fillId="0" borderId="0" xfId="22" applyFont="1" applyBorder="1" applyAlignment="1">
      <alignment horizontal="left" vertical="top"/>
      <protection/>
    </xf>
    <xf numFmtId="49" fontId="1" fillId="0" borderId="0" xfId="22" applyNumberFormat="1" applyFont="1" applyBorder="1" applyAlignment="1">
      <alignment horizontal="center" vertical="top"/>
      <protection/>
    </xf>
    <xf numFmtId="0" fontId="1" fillId="0" borderId="0" xfId="22" applyFont="1" applyBorder="1" applyAlignment="1">
      <alignment horizontal="center" vertical="top"/>
      <protection/>
    </xf>
    <xf numFmtId="0" fontId="1" fillId="0" borderId="0" xfId="22" applyFont="1" applyBorder="1" applyAlignment="1">
      <alignment horizontal="left" vertical="top" wrapText="1"/>
      <protection/>
    </xf>
    <xf numFmtId="3" fontId="1" fillId="0" borderId="0" xfId="22" applyNumberFormat="1" applyFont="1" applyBorder="1" applyAlignment="1">
      <alignment horizontal="right" vertical="top"/>
      <protection/>
    </xf>
    <xf numFmtId="3" fontId="1" fillId="0" borderId="0" xfId="22" applyNumberFormat="1" applyFont="1" applyFill="1" applyAlignment="1">
      <alignment horizontal="left" vertical="top"/>
      <protection/>
    </xf>
    <xf numFmtId="0" fontId="1" fillId="0" borderId="0" xfId="22" applyFont="1" applyAlignment="1">
      <alignment horizontal="left" vertical="top"/>
      <protection/>
    </xf>
    <xf numFmtId="0" fontId="8" fillId="0" borderId="2" xfId="22" applyFont="1" applyBorder="1" applyAlignment="1">
      <alignment horizontal="center"/>
      <protection/>
    </xf>
    <xf numFmtId="0" fontId="8" fillId="0" borderId="2" xfId="22" applyFont="1" applyBorder="1">
      <alignment/>
      <protection/>
    </xf>
    <xf numFmtId="0" fontId="8" fillId="0" borderId="2" xfId="22" applyFont="1" applyBorder="1" applyAlignment="1">
      <alignment wrapText="1"/>
      <protection/>
    </xf>
    <xf numFmtId="3" fontId="8" fillId="0" borderId="2" xfId="22" applyNumberFormat="1" applyFont="1" applyBorder="1">
      <alignment/>
      <protection/>
    </xf>
    <xf numFmtId="0" fontId="9" fillId="0" borderId="0" xfId="22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wrapText="1"/>
      <protection/>
    </xf>
    <xf numFmtId="3" fontId="8" fillId="0" borderId="0" xfId="22" applyNumberFormat="1" applyFont="1">
      <alignment/>
      <protection/>
    </xf>
    <xf numFmtId="0" fontId="9" fillId="0" borderId="0" xfId="22" applyFont="1" applyAlignment="1">
      <alignment horizontal="center" vertical="top"/>
      <protection/>
    </xf>
    <xf numFmtId="0" fontId="9" fillId="0" borderId="0" xfId="22" applyFont="1" applyAlignment="1">
      <alignment vertical="top" wrapText="1"/>
      <protection/>
    </xf>
    <xf numFmtId="3" fontId="9" fillId="0" borderId="0" xfId="22" applyNumberFormat="1" applyFont="1" applyAlignment="1">
      <alignment vertical="top"/>
      <protection/>
    </xf>
    <xf numFmtId="3" fontId="8" fillId="0" borderId="0" xfId="22" applyNumberFormat="1" applyFont="1" applyAlignment="1">
      <alignment/>
      <protection/>
    </xf>
    <xf numFmtId="0" fontId="9" fillId="0" borderId="2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 vertical="top"/>
      <protection/>
    </xf>
    <xf numFmtId="0" fontId="9" fillId="0" borderId="2" xfId="22" applyFont="1" applyBorder="1" applyAlignment="1">
      <alignment vertical="top" wrapText="1"/>
      <protection/>
    </xf>
    <xf numFmtId="3" fontId="9" fillId="0" borderId="2" xfId="22" applyNumberFormat="1" applyFont="1" applyBorder="1" applyAlignment="1">
      <alignment vertical="top"/>
      <protection/>
    </xf>
    <xf numFmtId="0" fontId="8" fillId="0" borderId="0" xfId="22" applyFont="1" applyAlignment="1">
      <alignment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1" fillId="0" borderId="0" xfId="21" applyFont="1" applyAlignment="1">
      <alignment horizontal="left" vertical="top" wrapText="1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" vertical="center" wrapText="1"/>
      <protection/>
    </xf>
    <xf numFmtId="0" fontId="1" fillId="0" borderId="0" xfId="21" applyFont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2" fillId="0" borderId="6" xfId="21" applyFont="1" applyBorder="1">
      <alignment/>
      <protection/>
    </xf>
    <xf numFmtId="0" fontId="3" fillId="0" borderId="6" xfId="23" applyFont="1" applyBorder="1" applyAlignment="1">
      <alignment horizontal="center" vertical="center" wrapText="1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3" fillId="0" borderId="6" xfId="23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2" fillId="0" borderId="4" xfId="23" applyFont="1" applyBorder="1" applyAlignment="1">
      <alignment horizontal="center" vertical="center" wrapText="1"/>
      <protection/>
    </xf>
    <xf numFmtId="0" fontId="2" fillId="0" borderId="3" xfId="23" applyFont="1" applyBorder="1" applyAlignment="1">
      <alignment horizontal="center" vertical="center" wrapText="1"/>
      <protection/>
    </xf>
    <xf numFmtId="0" fontId="12" fillId="0" borderId="3" xfId="23" applyFont="1" applyBorder="1" applyAlignment="1">
      <alignment horizontal="left" vertical="center" wrapText="1"/>
      <protection/>
    </xf>
    <xf numFmtId="3" fontId="3" fillId="0" borderId="3" xfId="23" applyNumberFormat="1" applyFont="1" applyBorder="1" applyAlignment="1">
      <alignment horizontal="center"/>
      <protection/>
    </xf>
    <xf numFmtId="3" fontId="3" fillId="0" borderId="3" xfId="23" applyNumberFormat="1" applyFont="1" applyBorder="1" applyAlignment="1">
      <alignment horizontal="center" wrapText="1"/>
      <protection/>
    </xf>
    <xf numFmtId="3" fontId="13" fillId="0" borderId="3" xfId="23" applyNumberFormat="1" applyFont="1" applyBorder="1" applyAlignment="1">
      <alignment horizontal="center" wrapText="1"/>
      <protection/>
    </xf>
    <xf numFmtId="3" fontId="2" fillId="0" borderId="3" xfId="23" applyNumberFormat="1" applyFont="1" applyBorder="1" applyAlignment="1">
      <alignment horizontal="center" wrapText="1"/>
      <protection/>
    </xf>
    <xf numFmtId="0" fontId="1" fillId="0" borderId="6" xfId="23" applyFont="1" applyBorder="1">
      <alignment/>
      <protection/>
    </xf>
    <xf numFmtId="0" fontId="1" fillId="0" borderId="0" xfId="23" applyFont="1">
      <alignment/>
      <protection/>
    </xf>
    <xf numFmtId="0" fontId="2" fillId="0" borderId="6" xfId="23" applyFont="1" applyBorder="1" applyAlignment="1">
      <alignment horizontal="center" vertical="center" wrapText="1"/>
      <protection/>
    </xf>
    <xf numFmtId="0" fontId="2" fillId="0" borderId="7" xfId="23" applyFont="1" applyBorder="1" applyAlignment="1">
      <alignment horizontal="center" vertical="center" wrapText="1"/>
      <protection/>
    </xf>
    <xf numFmtId="3" fontId="3" fillId="0" borderId="7" xfId="23" applyNumberFormat="1" applyFont="1" applyBorder="1" applyAlignment="1">
      <alignment horizontal="center"/>
      <protection/>
    </xf>
    <xf numFmtId="0" fontId="4" fillId="0" borderId="3" xfId="23" applyFont="1" applyBorder="1" applyAlignment="1">
      <alignment horizontal="left" vertical="center" wrapText="1"/>
      <protection/>
    </xf>
    <xf numFmtId="3" fontId="2" fillId="0" borderId="3" xfId="23" applyNumberFormat="1" applyFont="1" applyBorder="1" applyAlignment="1">
      <alignment horizontal="center"/>
      <protection/>
    </xf>
    <xf numFmtId="0" fontId="2" fillId="0" borderId="6" xfId="23" applyFont="1" applyBorder="1">
      <alignment/>
      <protection/>
    </xf>
    <xf numFmtId="0" fontId="2" fillId="0" borderId="0" xfId="23" applyFont="1">
      <alignment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7" xfId="23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left" vertical="center" wrapText="1"/>
      <protection/>
    </xf>
    <xf numFmtId="3" fontId="1" fillId="0" borderId="8" xfId="23" applyNumberFormat="1" applyFont="1" applyBorder="1" applyAlignment="1">
      <alignment horizontal="center"/>
      <protection/>
    </xf>
    <xf numFmtId="3" fontId="1" fillId="0" borderId="3" xfId="23" applyNumberFormat="1" applyFont="1" applyBorder="1" applyAlignment="1">
      <alignment horizontal="center" wrapText="1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10" xfId="23" applyFont="1" applyFill="1" applyBorder="1" applyAlignment="1">
      <alignment horizontal="center" vertical="center" wrapText="1"/>
      <protection/>
    </xf>
    <xf numFmtId="0" fontId="1" fillId="0" borderId="3" xfId="23" applyFont="1" applyFill="1" applyBorder="1" applyAlignment="1">
      <alignment horizontal="left" vertical="center" wrapText="1"/>
      <protection/>
    </xf>
    <xf numFmtId="3" fontId="13" fillId="0" borderId="3" xfId="23" applyNumberFormat="1" applyFont="1" applyBorder="1" applyAlignment="1">
      <alignment horizontal="center"/>
      <protection/>
    </xf>
    <xf numFmtId="3" fontId="13" fillId="0" borderId="3" xfId="23" applyNumberFormat="1" applyFont="1" applyFill="1" applyBorder="1" applyAlignment="1">
      <alignment horizontal="center" wrapText="1"/>
      <protection/>
    </xf>
    <xf numFmtId="3" fontId="2" fillId="0" borderId="3" xfId="23" applyNumberFormat="1" applyFont="1" applyFill="1" applyBorder="1" applyAlignment="1">
      <alignment horizontal="center" wrapText="1"/>
      <protection/>
    </xf>
    <xf numFmtId="0" fontId="14" fillId="0" borderId="9" xfId="23" applyFont="1" applyFill="1" applyBorder="1" applyAlignment="1">
      <alignment horizontal="center" vertical="center" wrapText="1"/>
      <protection/>
    </xf>
    <xf numFmtId="0" fontId="14" fillId="0" borderId="10" xfId="23" applyFont="1" applyFill="1" applyBorder="1" applyAlignment="1">
      <alignment horizontal="center" vertical="center" wrapText="1"/>
      <protection/>
    </xf>
    <xf numFmtId="0" fontId="14" fillId="0" borderId="3" xfId="23" applyFont="1" applyFill="1" applyBorder="1" applyAlignment="1">
      <alignment horizontal="left" vertical="center" wrapText="1"/>
      <protection/>
    </xf>
    <xf numFmtId="3" fontId="13" fillId="0" borderId="3" xfId="23" applyNumberFormat="1" applyFont="1" applyFill="1" applyBorder="1" applyAlignment="1">
      <alignment horizontal="center"/>
      <protection/>
    </xf>
    <xf numFmtId="0" fontId="14" fillId="0" borderId="6" xfId="23" applyFont="1" applyFill="1" applyBorder="1">
      <alignment/>
      <protection/>
    </xf>
    <xf numFmtId="0" fontId="14" fillId="0" borderId="0" xfId="23" applyFont="1" applyFill="1">
      <alignment/>
      <protection/>
    </xf>
    <xf numFmtId="0" fontId="14" fillId="0" borderId="11" xfId="23" applyFont="1" applyBorder="1" applyAlignment="1">
      <alignment horizontal="center" vertical="center" wrapText="1"/>
      <protection/>
    </xf>
    <xf numFmtId="0" fontId="14" fillId="0" borderId="12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left" vertical="center" wrapText="1"/>
      <protection/>
    </xf>
    <xf numFmtId="0" fontId="14" fillId="0" borderId="6" xfId="23" applyFont="1" applyBorder="1">
      <alignment/>
      <protection/>
    </xf>
    <xf numFmtId="0" fontId="14" fillId="0" borderId="0" xfId="23" applyFont="1">
      <alignment/>
      <protection/>
    </xf>
    <xf numFmtId="0" fontId="14" fillId="0" borderId="13" xfId="23" applyFont="1" applyBorder="1" applyAlignment="1">
      <alignment horizontal="center" vertical="center" wrapText="1"/>
      <protection/>
    </xf>
    <xf numFmtId="0" fontId="14" fillId="0" borderId="14" xfId="23" applyFont="1" applyBorder="1" applyAlignment="1">
      <alignment horizontal="center" vertical="center" wrapText="1"/>
      <protection/>
    </xf>
    <xf numFmtId="0" fontId="14" fillId="0" borderId="15" xfId="23" applyFont="1" applyBorder="1" applyAlignment="1">
      <alignment horizontal="center" vertical="center" wrapText="1"/>
      <protection/>
    </xf>
    <xf numFmtId="0" fontId="14" fillId="0" borderId="5" xfId="23" applyFont="1" applyBorder="1" applyAlignment="1">
      <alignment horizontal="center" vertical="center" wrapText="1"/>
      <protection/>
    </xf>
    <xf numFmtId="3" fontId="13" fillId="0" borderId="16" xfId="23" applyNumberFormat="1" applyFont="1" applyBorder="1" applyAlignment="1">
      <alignment horizontal="center"/>
      <protection/>
    </xf>
    <xf numFmtId="0" fontId="14" fillId="0" borderId="4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center" vertical="center" wrapText="1"/>
      <protection/>
    </xf>
    <xf numFmtId="3" fontId="1" fillId="0" borderId="17" xfId="23" applyNumberFormat="1" applyFont="1" applyBorder="1" applyAlignment="1">
      <alignment horizontal="center"/>
      <protection/>
    </xf>
    <xf numFmtId="3" fontId="15" fillId="0" borderId="18" xfId="23" applyNumberFormat="1" applyFont="1" applyBorder="1" applyAlignment="1">
      <alignment horizontal="center" wrapText="1"/>
      <protection/>
    </xf>
    <xf numFmtId="0" fontId="10" fillId="0" borderId="4" xfId="23" applyFont="1" applyBorder="1" applyAlignment="1">
      <alignment horizontal="center" vertical="center" wrapText="1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3" xfId="23" applyFont="1" applyBorder="1" applyAlignment="1">
      <alignment horizontal="left" vertical="center" wrapText="1"/>
      <protection/>
    </xf>
    <xf numFmtId="3" fontId="10" fillId="0" borderId="3" xfId="23" applyNumberFormat="1" applyFont="1" applyBorder="1" applyAlignment="1">
      <alignment horizontal="center" wrapText="1"/>
      <protection/>
    </xf>
    <xf numFmtId="0" fontId="10" fillId="0" borderId="6" xfId="23" applyFont="1" applyBorder="1">
      <alignment/>
      <protection/>
    </xf>
    <xf numFmtId="0" fontId="10" fillId="0" borderId="0" xfId="23" applyFont="1">
      <alignment/>
      <protection/>
    </xf>
    <xf numFmtId="0" fontId="1" fillId="0" borderId="0" xfId="23" applyFont="1" applyAlignment="1">
      <alignment horizontal="center" vertical="center" wrapText="1"/>
      <protection/>
    </xf>
    <xf numFmtId="0" fontId="6" fillId="0" borderId="0" xfId="23" applyAlignment="1">
      <alignment horizontal="center" vertical="center" wrapText="1"/>
      <protection/>
    </xf>
    <xf numFmtId="3" fontId="1" fillId="0" borderId="19" xfId="23" applyNumberFormat="1" applyFont="1" applyBorder="1" applyAlignment="1">
      <alignment horizontal="right" wrapText="1"/>
      <protection/>
    </xf>
    <xf numFmtId="0" fontId="12" fillId="0" borderId="0" xfId="23" applyFont="1" applyBorder="1" applyAlignment="1">
      <alignment horizontal="center" vertical="center" wrapText="1"/>
      <protection/>
    </xf>
    <xf numFmtId="0" fontId="12" fillId="0" borderId="6" xfId="23" applyFont="1" applyBorder="1">
      <alignment/>
      <protection/>
    </xf>
    <xf numFmtId="0" fontId="12" fillId="0" borderId="0" xfId="23" applyFont="1">
      <alignment/>
      <protection/>
    </xf>
    <xf numFmtId="0" fontId="10" fillId="0" borderId="0" xfId="23" applyFont="1" applyBorder="1" applyAlignment="1">
      <alignment horizontal="center" vertical="center" wrapText="1"/>
      <protection/>
    </xf>
    <xf numFmtId="3" fontId="10" fillId="0" borderId="3" xfId="23" applyNumberFormat="1" applyFont="1" applyBorder="1" applyAlignment="1">
      <alignment horizontal="center" vertical="center" wrapText="1"/>
      <protection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3" xfId="23" applyFont="1" applyFill="1" applyBorder="1" applyAlignment="1">
      <alignment horizontal="center" vertical="center" wrapText="1"/>
      <protection/>
    </xf>
    <xf numFmtId="0" fontId="11" fillId="0" borderId="3" xfId="23" applyFont="1" applyFill="1" applyBorder="1" applyAlignment="1">
      <alignment horizontal="left" vertical="center" wrapText="1"/>
      <protection/>
    </xf>
    <xf numFmtId="3" fontId="16" fillId="0" borderId="3" xfId="23" applyNumberFormat="1" applyFont="1" applyFill="1" applyBorder="1" applyAlignment="1">
      <alignment horizontal="center" vertical="center" wrapText="1"/>
      <protection/>
    </xf>
    <xf numFmtId="3" fontId="17" fillId="0" borderId="3" xfId="23" applyNumberFormat="1" applyFont="1" applyBorder="1" applyAlignment="1">
      <alignment horizontal="center" vertical="center" wrapText="1"/>
      <protection/>
    </xf>
    <xf numFmtId="3" fontId="16" fillId="0" borderId="3" xfId="23" applyNumberFormat="1" applyFont="1" applyBorder="1" applyAlignment="1">
      <alignment horizontal="center" vertical="center" wrapText="1"/>
      <protection/>
    </xf>
    <xf numFmtId="3" fontId="11" fillId="0" borderId="3" xfId="23" applyNumberFormat="1" applyFont="1" applyBorder="1" applyAlignment="1">
      <alignment horizontal="center" vertical="center" wrapText="1"/>
      <protection/>
    </xf>
    <xf numFmtId="0" fontId="11" fillId="0" borderId="6" xfId="23" applyFont="1" applyBorder="1">
      <alignment/>
      <protection/>
    </xf>
    <xf numFmtId="0" fontId="11" fillId="0" borderId="0" xfId="23" applyFont="1">
      <alignment/>
      <protection/>
    </xf>
    <xf numFmtId="0" fontId="11" fillId="0" borderId="3" xfId="23" applyFont="1" applyBorder="1" applyAlignment="1">
      <alignment horizontal="left" vertical="center" wrapText="1"/>
      <protection/>
    </xf>
    <xf numFmtId="3" fontId="17" fillId="0" borderId="3" xfId="23" applyNumberFormat="1" applyFont="1" applyFill="1" applyBorder="1" applyAlignment="1">
      <alignment horizontal="center" vertical="center" wrapText="1"/>
      <protection/>
    </xf>
    <xf numFmtId="3" fontId="11" fillId="0" borderId="3" xfId="23" applyNumberFormat="1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vertical="center"/>
      <protection/>
    </xf>
    <xf numFmtId="0" fontId="6" fillId="0" borderId="0" xfId="23">
      <alignment/>
      <protection/>
    </xf>
    <xf numFmtId="0" fontId="1" fillId="0" borderId="0" xfId="21" applyFont="1" applyAlignment="1">
      <alignment horizontal="center"/>
      <protection/>
    </xf>
    <xf numFmtId="0" fontId="14" fillId="0" borderId="0" xfId="21" applyFont="1" applyAlignment="1">
      <alignment vertical="top" wrapText="1"/>
      <protection/>
    </xf>
    <xf numFmtId="0" fontId="2" fillId="0" borderId="20" xfId="21" applyFont="1" applyBorder="1" applyAlignment="1">
      <alignment horizontal="center" vertical="center" wrapText="1"/>
      <protection/>
    </xf>
    <xf numFmtId="0" fontId="2" fillId="0" borderId="21" xfId="21" applyFont="1" applyBorder="1" applyAlignment="1">
      <alignment horizontal="center" vertical="center" wrapText="1"/>
      <protection/>
    </xf>
    <xf numFmtId="0" fontId="2" fillId="0" borderId="2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/>
      <protection/>
    </xf>
    <xf numFmtId="0" fontId="1" fillId="0" borderId="23" xfId="21" applyFont="1" applyBorder="1" applyAlignment="1">
      <alignment horizontal="center"/>
      <protection/>
    </xf>
    <xf numFmtId="0" fontId="1" fillId="0" borderId="24" xfId="21" applyFont="1" applyBorder="1" applyAlignment="1">
      <alignment wrapText="1"/>
      <protection/>
    </xf>
    <xf numFmtId="43" fontId="1" fillId="0" borderId="25" xfId="15" applyFont="1" applyBorder="1" applyAlignment="1">
      <alignment horizontal="right"/>
    </xf>
    <xf numFmtId="43" fontId="1" fillId="0" borderId="26" xfId="15" applyFont="1" applyBorder="1" applyAlignment="1">
      <alignment horizontal="right"/>
    </xf>
    <xf numFmtId="174" fontId="1" fillId="0" borderId="27" xfId="15" applyNumberFormat="1" applyFont="1" applyBorder="1" applyAlignment="1">
      <alignment horizontal="right"/>
    </xf>
    <xf numFmtId="174" fontId="1" fillId="0" borderId="24" xfId="15" applyNumberFormat="1" applyFont="1" applyBorder="1" applyAlignment="1">
      <alignment horizontal="right"/>
    </xf>
    <xf numFmtId="0" fontId="1" fillId="0" borderId="10" xfId="21" applyFont="1" applyBorder="1" applyAlignment="1">
      <alignment horizontal="right"/>
      <protection/>
    </xf>
    <xf numFmtId="0" fontId="1" fillId="0" borderId="28" xfId="21" applyFont="1" applyBorder="1" applyAlignment="1">
      <alignment horizontal="right"/>
      <protection/>
    </xf>
    <xf numFmtId="0" fontId="1" fillId="0" borderId="29" xfId="21" applyFont="1" applyFill="1" applyBorder="1" applyAlignment="1">
      <alignment horizontal="center"/>
      <protection/>
    </xf>
    <xf numFmtId="0" fontId="1" fillId="0" borderId="30" xfId="21" applyFont="1" applyFill="1" applyBorder="1" applyAlignment="1">
      <alignment wrapText="1"/>
      <protection/>
    </xf>
    <xf numFmtId="3" fontId="13" fillId="0" borderId="29" xfId="21" applyNumberFormat="1" applyFont="1" applyFill="1" applyBorder="1" applyAlignment="1">
      <alignment horizontal="right"/>
      <protection/>
    </xf>
    <xf numFmtId="3" fontId="13" fillId="0" borderId="31" xfId="21" applyNumberFormat="1" applyFont="1" applyFill="1" applyBorder="1" applyAlignment="1">
      <alignment horizontal="right"/>
      <protection/>
    </xf>
    <xf numFmtId="174" fontId="1" fillId="0" borderId="31" xfId="21" applyNumberFormat="1" applyFont="1" applyFill="1" applyBorder="1" applyAlignment="1">
      <alignment horizontal="right"/>
      <protection/>
    </xf>
    <xf numFmtId="174" fontId="1" fillId="0" borderId="30" xfId="15" applyNumberFormat="1" applyFont="1" applyFill="1" applyBorder="1" applyAlignment="1">
      <alignment horizontal="right"/>
    </xf>
    <xf numFmtId="3" fontId="13" fillId="0" borderId="12" xfId="21" applyNumberFormat="1" applyFont="1" applyFill="1" applyBorder="1" applyAlignment="1">
      <alignment horizontal="right"/>
      <protection/>
    </xf>
    <xf numFmtId="3" fontId="13" fillId="0" borderId="32" xfId="21" applyNumberFormat="1" applyFont="1" applyFill="1" applyBorder="1" applyAlignment="1">
      <alignment horizontal="right"/>
      <protection/>
    </xf>
    <xf numFmtId="3" fontId="13" fillId="0" borderId="32" xfId="21" applyNumberFormat="1" applyFont="1" applyFill="1" applyBorder="1" applyAlignment="1">
      <alignment horizontal="center"/>
      <protection/>
    </xf>
    <xf numFmtId="0" fontId="1" fillId="0" borderId="29" xfId="21" applyFont="1" applyBorder="1" applyAlignment="1">
      <alignment horizontal="center"/>
      <protection/>
    </xf>
    <xf numFmtId="0" fontId="1" fillId="0" borderId="30" xfId="21" applyFont="1" applyBorder="1" applyAlignment="1">
      <alignment wrapText="1"/>
      <protection/>
    </xf>
    <xf numFmtId="43" fontId="1" fillId="0" borderId="29" xfId="15" applyFont="1" applyBorder="1" applyAlignment="1">
      <alignment horizontal="right"/>
    </xf>
    <xf numFmtId="43" fontId="1" fillId="0" borderId="31" xfId="15" applyFont="1" applyBorder="1" applyAlignment="1">
      <alignment horizontal="right"/>
    </xf>
    <xf numFmtId="174" fontId="1" fillId="0" borderId="30" xfId="15" applyNumberFormat="1" applyFont="1" applyBorder="1" applyAlignment="1">
      <alignment horizontal="right"/>
    </xf>
    <xf numFmtId="2" fontId="2" fillId="0" borderId="27" xfId="0" applyNumberFormat="1" applyFont="1" applyFill="1" applyBorder="1" applyAlignment="1">
      <alignment horizontal="center" wrapText="1"/>
    </xf>
    <xf numFmtId="43" fontId="1" fillId="0" borderId="12" xfId="15" applyFont="1" applyBorder="1" applyAlignment="1">
      <alignment horizontal="right"/>
    </xf>
    <xf numFmtId="43" fontId="1" fillId="0" borderId="32" xfId="15" applyFont="1" applyBorder="1" applyAlignment="1">
      <alignment horizontal="right"/>
    </xf>
    <xf numFmtId="43" fontId="1" fillId="0" borderId="33" xfId="15" applyFont="1" applyBorder="1" applyAlignment="1">
      <alignment horizontal="right"/>
    </xf>
    <xf numFmtId="43" fontId="1" fillId="0" borderId="29" xfId="15" applyFont="1" applyFill="1" applyBorder="1" applyAlignment="1">
      <alignment horizontal="right"/>
    </xf>
    <xf numFmtId="43" fontId="1" fillId="0" borderId="31" xfId="15" applyFont="1" applyFill="1" applyBorder="1" applyAlignment="1">
      <alignment horizontal="right"/>
    </xf>
    <xf numFmtId="174" fontId="1" fillId="0" borderId="31" xfId="15" applyNumberFormat="1" applyFont="1" applyBorder="1" applyAlignment="1">
      <alignment horizontal="right"/>
    </xf>
    <xf numFmtId="3" fontId="1" fillId="0" borderId="12" xfId="15" applyNumberFormat="1" applyFont="1" applyBorder="1" applyAlignment="1">
      <alignment horizontal="right"/>
    </xf>
    <xf numFmtId="0" fontId="1" fillId="0" borderId="34" xfId="21" applyFont="1" applyBorder="1" applyAlignment="1">
      <alignment horizontal="center"/>
      <protection/>
    </xf>
    <xf numFmtId="0" fontId="1" fillId="0" borderId="35" xfId="21" applyFont="1" applyBorder="1" applyAlignment="1">
      <alignment wrapText="1"/>
      <protection/>
    </xf>
    <xf numFmtId="43" fontId="1" fillId="0" borderId="34" xfId="15" applyFont="1" applyBorder="1" applyAlignment="1">
      <alignment horizontal="right"/>
    </xf>
    <xf numFmtId="43" fontId="1" fillId="0" borderId="36" xfId="15" applyFont="1" applyBorder="1" applyAlignment="1">
      <alignment horizontal="right"/>
    </xf>
    <xf numFmtId="174" fontId="1" fillId="0" borderId="37" xfId="15" applyNumberFormat="1" applyFont="1" applyBorder="1" applyAlignment="1">
      <alignment horizontal="right"/>
    </xf>
    <xf numFmtId="43" fontId="1" fillId="0" borderId="14" xfId="15" applyFont="1" applyBorder="1" applyAlignment="1">
      <alignment horizontal="right"/>
    </xf>
    <xf numFmtId="43" fontId="1" fillId="0" borderId="38" xfId="15" applyFont="1" applyBorder="1" applyAlignment="1">
      <alignment horizontal="right"/>
    </xf>
    <xf numFmtId="43" fontId="1" fillId="0" borderId="16" xfId="15" applyFont="1" applyBorder="1" applyAlignment="1">
      <alignment horizontal="right"/>
    </xf>
    <xf numFmtId="0" fontId="1" fillId="0" borderId="39" xfId="21" applyFont="1" applyBorder="1" applyAlignment="1">
      <alignment horizontal="center"/>
      <protection/>
    </xf>
    <xf numFmtId="0" fontId="1" fillId="0" borderId="37" xfId="21" applyFont="1" applyBorder="1" applyAlignment="1">
      <alignment wrapText="1"/>
      <protection/>
    </xf>
    <xf numFmtId="43" fontId="1" fillId="0" borderId="39" xfId="15" applyFont="1" applyBorder="1" applyAlignment="1">
      <alignment horizontal="right"/>
    </xf>
    <xf numFmtId="43" fontId="1" fillId="0" borderId="27" xfId="15" applyFont="1" applyBorder="1" applyAlignment="1">
      <alignment horizontal="right"/>
    </xf>
    <xf numFmtId="43" fontId="1" fillId="0" borderId="7" xfId="15" applyFont="1" applyBorder="1" applyAlignment="1">
      <alignment horizontal="right"/>
    </xf>
    <xf numFmtId="43" fontId="1" fillId="0" borderId="40" xfId="15" applyFont="1" applyBorder="1" applyAlignment="1">
      <alignment horizontal="right"/>
    </xf>
    <xf numFmtId="43" fontId="1" fillId="0" borderId="8" xfId="15" applyFont="1" applyBorder="1" applyAlignment="1">
      <alignment horizontal="right"/>
    </xf>
    <xf numFmtId="0" fontId="1" fillId="0" borderId="41" xfId="21" applyFont="1" applyBorder="1" applyAlignment="1">
      <alignment horizontal="center"/>
      <protection/>
    </xf>
    <xf numFmtId="0" fontId="1" fillId="0" borderId="42" xfId="21" applyFont="1" applyBorder="1" applyAlignment="1">
      <alignment wrapText="1"/>
      <protection/>
    </xf>
    <xf numFmtId="3" fontId="1" fillId="0" borderId="41" xfId="21" applyNumberFormat="1" applyFont="1" applyFill="1" applyBorder="1" applyAlignment="1">
      <alignment horizontal="right"/>
      <protection/>
    </xf>
    <xf numFmtId="3" fontId="1" fillId="0" borderId="43" xfId="21" applyNumberFormat="1" applyFont="1" applyFill="1" applyBorder="1" applyAlignment="1">
      <alignment horizontal="right"/>
      <protection/>
    </xf>
    <xf numFmtId="3" fontId="1" fillId="0" borderId="42" xfId="15" applyNumberFormat="1" applyFont="1" applyBorder="1" applyAlignment="1">
      <alignment horizontal="right"/>
    </xf>
    <xf numFmtId="3" fontId="1" fillId="0" borderId="3" xfId="21" applyNumberFormat="1" applyFont="1" applyFill="1" applyBorder="1" applyAlignment="1">
      <alignment horizontal="right"/>
      <protection/>
    </xf>
    <xf numFmtId="3" fontId="1" fillId="0" borderId="44" xfId="21" applyNumberFormat="1" applyFont="1" applyFill="1" applyBorder="1" applyAlignment="1">
      <alignment horizontal="right"/>
      <protection/>
    </xf>
    <xf numFmtId="3" fontId="1" fillId="0" borderId="17" xfId="21" applyNumberFormat="1" applyFont="1" applyFill="1" applyBorder="1" applyAlignment="1">
      <alignment horizontal="right"/>
      <protection/>
    </xf>
    <xf numFmtId="3" fontId="13" fillId="0" borderId="41" xfId="21" applyNumberFormat="1" applyFont="1" applyBorder="1" applyAlignment="1">
      <alignment wrapText="1"/>
      <protection/>
    </xf>
    <xf numFmtId="3" fontId="13" fillId="0" borderId="43" xfId="21" applyNumberFormat="1" applyFont="1" applyFill="1" applyBorder="1" applyAlignment="1">
      <alignment horizontal="right"/>
      <protection/>
    </xf>
    <xf numFmtId="3" fontId="1" fillId="0" borderId="37" xfId="15" applyNumberFormat="1" applyFont="1" applyBorder="1" applyAlignment="1">
      <alignment horizontal="right"/>
    </xf>
    <xf numFmtId="3" fontId="13" fillId="0" borderId="3" xfId="21" applyNumberFormat="1" applyFont="1" applyFill="1" applyBorder="1" applyAlignment="1">
      <alignment horizontal="right"/>
      <protection/>
    </xf>
    <xf numFmtId="3" fontId="13" fillId="0" borderId="19" xfId="21" applyNumberFormat="1" applyFont="1" applyFill="1" applyBorder="1" applyAlignment="1">
      <alignment horizontal="right"/>
      <protection/>
    </xf>
    <xf numFmtId="3" fontId="13" fillId="0" borderId="44" xfId="21" applyNumberFormat="1" applyFont="1" applyBorder="1" applyAlignment="1">
      <alignment horizontal="right"/>
      <protection/>
    </xf>
    <xf numFmtId="0" fontId="1" fillId="0" borderId="45" xfId="21" applyFont="1" applyBorder="1" applyAlignment="1">
      <alignment horizontal="center"/>
      <protection/>
    </xf>
    <xf numFmtId="0" fontId="1" fillId="0" borderId="46" xfId="21" applyFont="1" applyBorder="1" applyAlignment="1">
      <alignment wrapText="1"/>
      <protection/>
    </xf>
    <xf numFmtId="10" fontId="1" fillId="0" borderId="45" xfId="25" applyNumberFormat="1" applyFont="1" applyBorder="1" applyAlignment="1">
      <alignment horizontal="right" wrapText="1"/>
    </xf>
    <xf numFmtId="10" fontId="1" fillId="0" borderId="47" xfId="25" applyNumberFormat="1" applyFont="1" applyBorder="1" applyAlignment="1">
      <alignment horizontal="right" wrapText="1"/>
    </xf>
    <xf numFmtId="174" fontId="1" fillId="0" borderId="43" xfId="21" applyNumberFormat="1" applyFont="1" applyFill="1" applyBorder="1" applyAlignment="1">
      <alignment horizontal="right"/>
      <protection/>
    </xf>
    <xf numFmtId="10" fontId="1" fillId="0" borderId="42" xfId="25" applyNumberFormat="1" applyFont="1" applyBorder="1" applyAlignment="1">
      <alignment horizontal="right" wrapText="1"/>
    </xf>
    <xf numFmtId="10" fontId="1" fillId="0" borderId="20" xfId="25" applyNumberFormat="1" applyFont="1" applyBorder="1" applyAlignment="1">
      <alignment horizontal="right" wrapText="1"/>
    </xf>
    <xf numFmtId="10" fontId="1" fillId="0" borderId="44" xfId="25" applyNumberFormat="1" applyFont="1" applyBorder="1" applyAlignment="1">
      <alignment horizontal="right" wrapText="1"/>
    </xf>
    <xf numFmtId="10" fontId="1" fillId="0" borderId="17" xfId="25" applyNumberFormat="1" applyFont="1" applyBorder="1" applyAlignment="1">
      <alignment horizontal="right" wrapText="1"/>
    </xf>
    <xf numFmtId="0" fontId="0" fillId="0" borderId="0" xfId="21" applyFont="1" applyFill="1">
      <alignment/>
      <protection/>
    </xf>
    <xf numFmtId="3" fontId="1" fillId="0" borderId="0" xfId="21" applyNumberFormat="1" applyFont="1">
      <alignment/>
      <protection/>
    </xf>
    <xf numFmtId="3" fontId="1" fillId="0" borderId="0" xfId="21" applyNumberFormat="1" applyFont="1" applyAlignment="1">
      <alignment/>
      <protection/>
    </xf>
    <xf numFmtId="0" fontId="6" fillId="0" borderId="0" xfId="21" applyAlignment="1">
      <alignment/>
      <protection/>
    </xf>
    <xf numFmtId="0" fontId="1" fillId="0" borderId="0" xfId="21" applyFont="1" applyFill="1">
      <alignment/>
      <protection/>
    </xf>
    <xf numFmtId="0" fontId="18" fillId="0" borderId="0" xfId="21" applyFont="1" applyFill="1">
      <alignment/>
      <protection/>
    </xf>
    <xf numFmtId="0" fontId="6" fillId="0" borderId="0" xfId="21" applyFill="1">
      <alignment/>
      <protection/>
    </xf>
    <xf numFmtId="0" fontId="8" fillId="0" borderId="20" xfId="21" applyFont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 wrapText="1"/>
      <protection/>
    </xf>
    <xf numFmtId="0" fontId="19" fillId="0" borderId="20" xfId="21" applyFont="1" applyFill="1" applyBorder="1" applyAlignment="1">
      <alignment horizontal="center"/>
      <protection/>
    </xf>
    <xf numFmtId="0" fontId="19" fillId="0" borderId="48" xfId="21" applyFont="1" applyFill="1" applyBorder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12" xfId="21" applyFont="1" applyFill="1" applyBorder="1" applyAlignment="1">
      <alignment horizontal="left" wrapText="1"/>
      <protection/>
    </xf>
    <xf numFmtId="3" fontId="2" fillId="0" borderId="10" xfId="15" applyNumberFormat="1" applyFont="1" applyFill="1" applyBorder="1" applyAlignment="1">
      <alignment horizontal="right"/>
    </xf>
    <xf numFmtId="3" fontId="13" fillId="0" borderId="49" xfId="15" applyNumberFormat="1" applyFont="1" applyFill="1" applyBorder="1" applyAlignment="1">
      <alignment/>
    </xf>
    <xf numFmtId="3" fontId="13" fillId="0" borderId="12" xfId="15" applyNumberFormat="1" applyFont="1" applyFill="1" applyBorder="1" applyAlignment="1">
      <alignment/>
    </xf>
    <xf numFmtId="175" fontId="1" fillId="0" borderId="49" xfId="15" applyNumberFormat="1" applyFont="1" applyFill="1" applyBorder="1" applyAlignment="1">
      <alignment horizontal="right"/>
    </xf>
    <xf numFmtId="43" fontId="1" fillId="0" borderId="49" xfId="15" applyFont="1" applyFill="1" applyBorder="1" applyAlignment="1">
      <alignment horizontal="left" indent="2"/>
    </xf>
    <xf numFmtId="43" fontId="1" fillId="0" borderId="12" xfId="15" applyFont="1" applyFill="1" applyBorder="1" applyAlignment="1">
      <alignment horizontal="left" indent="2"/>
    </xf>
    <xf numFmtId="43" fontId="1" fillId="0" borderId="32" xfId="15" applyFont="1" applyFill="1" applyBorder="1" applyAlignment="1">
      <alignment horizontal="center"/>
    </xf>
    <xf numFmtId="175" fontId="1" fillId="0" borderId="12" xfId="15" applyNumberFormat="1" applyFont="1" applyFill="1" applyBorder="1" applyAlignment="1">
      <alignment horizontal="right"/>
    </xf>
    <xf numFmtId="43" fontId="1" fillId="0" borderId="12" xfId="15" applyFont="1" applyFill="1" applyBorder="1" applyAlignment="1">
      <alignment horizontal="center"/>
    </xf>
    <xf numFmtId="3" fontId="13" fillId="0" borderId="12" xfId="15" applyNumberFormat="1" applyFont="1" applyFill="1" applyBorder="1" applyAlignment="1">
      <alignment/>
    </xf>
    <xf numFmtId="3" fontId="3" fillId="0" borderId="12" xfId="15" applyNumberFormat="1" applyFont="1" applyFill="1" applyBorder="1" applyAlignment="1">
      <alignment/>
    </xf>
    <xf numFmtId="43" fontId="1" fillId="0" borderId="50" xfId="15" applyFont="1" applyFill="1" applyBorder="1" applyAlignment="1">
      <alignment/>
    </xf>
    <xf numFmtId="3" fontId="13" fillId="0" borderId="14" xfId="15" applyNumberFormat="1" applyFont="1" applyFill="1" applyBorder="1" applyAlignment="1">
      <alignment/>
    </xf>
    <xf numFmtId="3" fontId="3" fillId="0" borderId="14" xfId="15" applyNumberFormat="1" applyFont="1" applyFill="1" applyBorder="1" applyAlignment="1">
      <alignment/>
    </xf>
    <xf numFmtId="3" fontId="3" fillId="0" borderId="38" xfId="21" applyNumberFormat="1" applyFont="1" applyFill="1" applyBorder="1">
      <alignment/>
      <protection/>
    </xf>
    <xf numFmtId="0" fontId="1" fillId="0" borderId="9" xfId="21" applyFont="1" applyFill="1" applyBorder="1" applyAlignment="1">
      <alignment horizontal="center"/>
      <protection/>
    </xf>
    <xf numFmtId="3" fontId="13" fillId="0" borderId="10" xfId="15" applyNumberFormat="1" applyFont="1" applyFill="1" applyBorder="1" applyAlignment="1">
      <alignment/>
    </xf>
    <xf numFmtId="175" fontId="1" fillId="0" borderId="10" xfId="15" applyNumberFormat="1" applyFont="1" applyFill="1" applyBorder="1" applyAlignment="1">
      <alignment horizontal="right"/>
    </xf>
    <xf numFmtId="43" fontId="1" fillId="0" borderId="10" xfId="15" applyFont="1" applyFill="1" applyBorder="1" applyAlignment="1">
      <alignment horizontal="left" indent="2"/>
    </xf>
    <xf numFmtId="3" fontId="1" fillId="0" borderId="10" xfId="15" applyNumberFormat="1" applyFont="1" applyFill="1" applyBorder="1" applyAlignment="1">
      <alignment horizontal="right"/>
    </xf>
    <xf numFmtId="3" fontId="6" fillId="0" borderId="0" xfId="21" applyNumberFormat="1" applyFill="1">
      <alignment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10" xfId="21" applyFont="1" applyFill="1" applyBorder="1" applyAlignment="1">
      <alignment horizontal="left" wrapText="1"/>
      <protection/>
    </xf>
    <xf numFmtId="3" fontId="3" fillId="0" borderId="10" xfId="15" applyNumberFormat="1" applyFont="1" applyFill="1" applyBorder="1" applyAlignment="1">
      <alignment/>
    </xf>
    <xf numFmtId="3" fontId="2" fillId="0" borderId="10" xfId="15" applyNumberFormat="1" applyFont="1" applyFill="1" applyBorder="1" applyAlignment="1">
      <alignment/>
    </xf>
    <xf numFmtId="3" fontId="20" fillId="0" borderId="0" xfId="21" applyNumberFormat="1" applyFont="1" applyFill="1">
      <alignment/>
      <protection/>
    </xf>
    <xf numFmtId="0" fontId="20" fillId="0" borderId="0" xfId="21" applyFont="1" applyFill="1">
      <alignment/>
      <protection/>
    </xf>
    <xf numFmtId="0" fontId="1" fillId="0" borderId="10" xfId="21" applyFont="1" applyFill="1" applyBorder="1" applyAlignment="1">
      <alignment horizontal="left" wrapText="1"/>
      <protection/>
    </xf>
    <xf numFmtId="3" fontId="13" fillId="0" borderId="10" xfId="15" applyNumberFormat="1" applyFont="1" applyFill="1" applyBorder="1" applyAlignment="1">
      <alignment/>
    </xf>
    <xf numFmtId="3" fontId="1" fillId="0" borderId="10" xfId="15" applyNumberFormat="1" applyFont="1" applyFill="1" applyBorder="1" applyAlignment="1">
      <alignment/>
    </xf>
    <xf numFmtId="0" fontId="1" fillId="0" borderId="6" xfId="21" applyFont="1" applyFill="1" applyBorder="1" applyAlignment="1">
      <alignment horizontal="center"/>
      <protection/>
    </xf>
    <xf numFmtId="3" fontId="2" fillId="0" borderId="7" xfId="15" applyNumberFormat="1" applyFont="1" applyFill="1" applyBorder="1" applyAlignment="1">
      <alignment horizontal="right" wrapText="1"/>
    </xf>
    <xf numFmtId="3" fontId="13" fillId="0" borderId="7" xfId="15" applyNumberFormat="1" applyFont="1" applyFill="1" applyBorder="1" applyAlignment="1">
      <alignment/>
    </xf>
    <xf numFmtId="43" fontId="2" fillId="0" borderId="14" xfId="15" applyFont="1" applyFill="1" applyBorder="1" applyAlignment="1">
      <alignment horizontal="center"/>
    </xf>
    <xf numFmtId="0" fontId="1" fillId="0" borderId="51" xfId="21" applyFont="1" applyFill="1" applyBorder="1" applyAlignment="1">
      <alignment horizontal="center"/>
      <protection/>
    </xf>
    <xf numFmtId="0" fontId="1" fillId="0" borderId="52" xfId="21" applyFont="1" applyFill="1" applyBorder="1" applyAlignment="1">
      <alignment horizontal="left" wrapText="1"/>
      <protection/>
    </xf>
    <xf numFmtId="3" fontId="1" fillId="0" borderId="52" xfId="15" applyNumberFormat="1" applyFont="1" applyFill="1" applyBorder="1" applyAlignment="1">
      <alignment horizontal="right" wrapText="1"/>
    </xf>
    <xf numFmtId="3" fontId="13" fillId="0" borderId="52" xfId="15" applyNumberFormat="1" applyFont="1" applyFill="1" applyBorder="1" applyAlignment="1">
      <alignment/>
    </xf>
    <xf numFmtId="175" fontId="1" fillId="0" borderId="14" xfId="15" applyNumberFormat="1" applyFont="1" applyFill="1" applyBorder="1" applyAlignment="1">
      <alignment horizontal="right"/>
    </xf>
    <xf numFmtId="43" fontId="2" fillId="0" borderId="53" xfId="15" applyFont="1" applyFill="1" applyBorder="1" applyAlignment="1">
      <alignment horizontal="center"/>
    </xf>
    <xf numFmtId="0" fontId="2" fillId="0" borderId="54" xfId="21" applyFont="1" applyFill="1" applyBorder="1" applyAlignment="1">
      <alignment horizontal="center"/>
      <protection/>
    </xf>
    <xf numFmtId="0" fontId="2" fillId="0" borderId="55" xfId="21" applyFont="1" applyFill="1" applyBorder="1" applyAlignment="1">
      <alignment horizontal="left" wrapText="1"/>
      <protection/>
    </xf>
    <xf numFmtId="3" fontId="2" fillId="0" borderId="55" xfId="15" applyNumberFormat="1" applyFont="1" applyFill="1" applyBorder="1" applyAlignment="1">
      <alignment horizontal="right" wrapText="1"/>
    </xf>
    <xf numFmtId="175" fontId="3" fillId="0" borderId="55" xfId="15" applyNumberFormat="1" applyFont="1" applyFill="1" applyBorder="1" applyAlignment="1">
      <alignment/>
    </xf>
    <xf numFmtId="3" fontId="3" fillId="0" borderId="55" xfId="15" applyNumberFormat="1" applyFont="1" applyFill="1" applyBorder="1" applyAlignment="1">
      <alignment/>
    </xf>
    <xf numFmtId="175" fontId="2" fillId="0" borderId="55" xfId="15" applyNumberFormat="1" applyFont="1" applyFill="1" applyBorder="1" applyAlignment="1">
      <alignment horizontal="right"/>
    </xf>
    <xf numFmtId="3" fontId="2" fillId="0" borderId="55" xfId="15" applyNumberFormat="1" applyFont="1" applyFill="1" applyBorder="1" applyAlignment="1">
      <alignment/>
    </xf>
    <xf numFmtId="3" fontId="2" fillId="0" borderId="10" xfId="15" applyNumberFormat="1" applyFont="1" applyFill="1" applyBorder="1" applyAlignment="1">
      <alignment horizontal="right" wrapText="1"/>
    </xf>
    <xf numFmtId="43" fontId="2" fillId="0" borderId="12" xfId="15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/>
    </xf>
    <xf numFmtId="0" fontId="1" fillId="0" borderId="7" xfId="21" applyFont="1" applyFill="1" applyBorder="1" applyAlignment="1">
      <alignment wrapText="1"/>
      <protection/>
    </xf>
    <xf numFmtId="3" fontId="2" fillId="0" borderId="7" xfId="15" applyNumberFormat="1" applyFont="1" applyFill="1" applyBorder="1" applyAlignment="1">
      <alignment horizontal="right"/>
    </xf>
    <xf numFmtId="3" fontId="1" fillId="0" borderId="7" xfId="15" applyNumberFormat="1" applyFont="1" applyFill="1" applyBorder="1" applyAlignment="1">
      <alignment/>
    </xf>
    <xf numFmtId="0" fontId="1" fillId="0" borderId="12" xfId="21" applyFont="1" applyFill="1" applyBorder="1" applyAlignment="1">
      <alignment wrapText="1"/>
      <protection/>
    </xf>
    <xf numFmtId="3" fontId="2" fillId="0" borderId="12" xfId="15" applyNumberFormat="1" applyFont="1" applyFill="1" applyBorder="1" applyAlignment="1">
      <alignment horizontal="right"/>
    </xf>
    <xf numFmtId="3" fontId="3" fillId="0" borderId="12" xfId="15" applyNumberFormat="1" applyFont="1" applyFill="1" applyBorder="1" applyAlignment="1">
      <alignment horizontal="center"/>
    </xf>
    <xf numFmtId="174" fontId="1" fillId="0" borderId="14" xfId="15" applyNumberFormat="1" applyFont="1" applyFill="1" applyBorder="1" applyAlignment="1">
      <alignment horizontal="center"/>
    </xf>
    <xf numFmtId="174" fontId="1" fillId="0" borderId="14" xfId="15" applyNumberFormat="1" applyFont="1" applyFill="1" applyBorder="1" applyAlignment="1">
      <alignment horizontal="right"/>
    </xf>
    <xf numFmtId="0" fontId="1" fillId="0" borderId="12" xfId="21" applyFont="1" applyFill="1" applyBorder="1" applyAlignment="1">
      <alignment vertical="center" wrapText="1"/>
      <protection/>
    </xf>
    <xf numFmtId="0" fontId="1" fillId="0" borderId="11" xfId="21" applyFont="1" applyFill="1" applyBorder="1" applyAlignment="1">
      <alignment horizontal="center" vertical="center"/>
      <protection/>
    </xf>
    <xf numFmtId="10" fontId="1" fillId="0" borderId="12" xfId="25" applyNumberFormat="1" applyFont="1" applyFill="1" applyBorder="1" applyAlignment="1">
      <alignment/>
    </xf>
    <xf numFmtId="10" fontId="1" fillId="0" borderId="12" xfId="25" applyNumberFormat="1" applyFont="1" applyFill="1" applyBorder="1" applyAlignment="1">
      <alignment horizontal="center"/>
    </xf>
    <xf numFmtId="0" fontId="1" fillId="0" borderId="21" xfId="21" applyFont="1" applyFill="1" applyBorder="1" applyAlignment="1">
      <alignment horizontal="center"/>
      <protection/>
    </xf>
    <xf numFmtId="0" fontId="1" fillId="0" borderId="20" xfId="21" applyFont="1" applyFill="1" applyBorder="1" applyAlignment="1">
      <alignment wrapText="1"/>
      <protection/>
    </xf>
    <xf numFmtId="3" fontId="2" fillId="0" borderId="20" xfId="15" applyNumberFormat="1" applyFont="1" applyFill="1" applyBorder="1" applyAlignment="1">
      <alignment horizontal="right"/>
    </xf>
    <xf numFmtId="10" fontId="1" fillId="0" borderId="20" xfId="25" applyNumberFormat="1" applyFont="1" applyFill="1" applyBorder="1" applyAlignment="1">
      <alignment/>
    </xf>
    <xf numFmtId="10" fontId="1" fillId="0" borderId="20" xfId="25" applyNumberFormat="1" applyFont="1" applyFill="1" applyBorder="1" applyAlignment="1">
      <alignment horizontal="center"/>
    </xf>
    <xf numFmtId="10" fontId="1" fillId="0" borderId="3" xfId="25" applyNumberFormat="1" applyFont="1" applyFill="1" applyBorder="1" applyAlignment="1">
      <alignment/>
    </xf>
    <xf numFmtId="10" fontId="1" fillId="0" borderId="3" xfId="25" applyNumberFormat="1" applyFont="1" applyFill="1" applyBorder="1" applyAlignment="1">
      <alignment horizontal="center"/>
    </xf>
    <xf numFmtId="0" fontId="1" fillId="0" borderId="0" xfId="21" applyFont="1" applyFill="1" applyAlignment="1">
      <alignment/>
      <protection/>
    </xf>
    <xf numFmtId="0" fontId="21" fillId="0" borderId="0" xfId="19" applyFont="1">
      <alignment/>
      <protection/>
    </xf>
    <xf numFmtId="3" fontId="11" fillId="0" borderId="0" xfId="18" applyNumberFormat="1" applyFont="1" applyAlignment="1">
      <alignment vertical="center"/>
      <protection/>
    </xf>
    <xf numFmtId="0" fontId="22" fillId="0" borderId="0" xfId="18" applyFont="1" applyAlignment="1">
      <alignment horizontal="left" vertical="center"/>
      <protection/>
    </xf>
    <xf numFmtId="0" fontId="22" fillId="0" borderId="0" xfId="18" applyFont="1" applyAlignment="1">
      <alignment horizontal="left" vertical="center" wrapText="1"/>
      <protection/>
    </xf>
    <xf numFmtId="0" fontId="23" fillId="0" borderId="0" xfId="18" applyFont="1" applyAlignment="1">
      <alignment horizontal="center" vertical="center"/>
      <protection/>
    </xf>
    <xf numFmtId="4" fontId="23" fillId="0" borderId="0" xfId="18" applyNumberFormat="1" applyFont="1" applyAlignment="1">
      <alignment horizontal="center" vertical="center" wrapText="1"/>
      <protection/>
    </xf>
    <xf numFmtId="0" fontId="23" fillId="0" borderId="0" xfId="18" applyFont="1" applyAlignment="1">
      <alignment horizontal="center" vertical="center" wrapText="1"/>
      <protection/>
    </xf>
    <xf numFmtId="3" fontId="23" fillId="0" borderId="0" xfId="18" applyNumberFormat="1" applyFont="1" applyAlignment="1">
      <alignment horizontal="center" vertical="center"/>
      <protection/>
    </xf>
    <xf numFmtId="3" fontId="24" fillId="0" borderId="0" xfId="18" applyNumberFormat="1" applyFont="1" applyAlignment="1">
      <alignment horizontal="center" vertical="center"/>
      <protection/>
    </xf>
    <xf numFmtId="3" fontId="25" fillId="0" borderId="0" xfId="18" applyNumberFormat="1" applyFont="1" applyAlignment="1">
      <alignment horizontal="center" vertical="center"/>
      <protection/>
    </xf>
    <xf numFmtId="4" fontId="22" fillId="0" borderId="0" xfId="18" applyNumberFormat="1" applyFont="1" applyAlignment="1">
      <alignment horizontal="left" vertical="center" wrapText="1"/>
      <protection/>
    </xf>
    <xf numFmtId="3" fontId="25" fillId="0" borderId="0" xfId="18" applyNumberFormat="1" applyFont="1" applyAlignment="1">
      <alignment vertical="center"/>
      <protection/>
    </xf>
    <xf numFmtId="3" fontId="26" fillId="0" borderId="0" xfId="18" applyNumberFormat="1" applyFont="1" applyAlignment="1">
      <alignment vertical="center"/>
      <protection/>
    </xf>
    <xf numFmtId="3" fontId="27" fillId="0" borderId="0" xfId="18" applyNumberFormat="1" applyFont="1" applyAlignment="1">
      <alignment horizontal="center" vertical="center"/>
      <protection/>
    </xf>
    <xf numFmtId="4" fontId="22" fillId="0" borderId="0" xfId="18" applyNumberFormat="1" applyFont="1" applyAlignment="1">
      <alignment horizontal="left" vertical="center"/>
      <protection/>
    </xf>
    <xf numFmtId="0" fontId="22" fillId="0" borderId="0" xfId="18" applyFont="1" applyAlignment="1">
      <alignment horizontal="center" vertical="center"/>
      <protection/>
    </xf>
    <xf numFmtId="0" fontId="22" fillId="0" borderId="0" xfId="18" applyFont="1" applyAlignment="1">
      <alignment horizontal="center" vertical="center" wrapText="1"/>
      <protection/>
    </xf>
    <xf numFmtId="0" fontId="22" fillId="0" borderId="3" xfId="18" applyFont="1" applyBorder="1" applyAlignment="1">
      <alignment horizontal="center" vertical="center" wrapText="1"/>
      <protection/>
    </xf>
    <xf numFmtId="0" fontId="22" fillId="0" borderId="4" xfId="18" applyFont="1" applyBorder="1" applyAlignment="1">
      <alignment horizontal="center" vertical="center" wrapText="1"/>
      <protection/>
    </xf>
    <xf numFmtId="0" fontId="22" fillId="0" borderId="49" xfId="18" applyFont="1" applyBorder="1" applyAlignment="1">
      <alignment horizontal="left" vertical="center" wrapText="1"/>
      <protection/>
    </xf>
    <xf numFmtId="0" fontId="31" fillId="0" borderId="0" xfId="19" applyFont="1">
      <alignment/>
      <protection/>
    </xf>
    <xf numFmtId="0" fontId="8" fillId="0" borderId="10" xfId="19" applyFont="1" applyBorder="1" applyAlignment="1">
      <alignment horizontal="left" vertical="center" wrapText="1"/>
      <protection/>
    </xf>
    <xf numFmtId="3" fontId="29" fillId="0" borderId="36" xfId="18" applyNumberFormat="1" applyFont="1" applyBorder="1" applyAlignment="1">
      <alignment horizontal="center" vertical="center" wrapText="1"/>
      <protection/>
    </xf>
    <xf numFmtId="3" fontId="29" fillId="0" borderId="27" xfId="18" applyNumberFormat="1" applyFont="1" applyBorder="1" applyAlignment="1">
      <alignment horizontal="center" vertical="center" wrapText="1"/>
      <protection/>
    </xf>
    <xf numFmtId="0" fontId="29" fillId="0" borderId="7" xfId="19" applyFont="1" applyBorder="1" applyAlignment="1">
      <alignment horizontal="center" vertical="center" wrapText="1"/>
      <protection/>
    </xf>
    <xf numFmtId="0" fontId="22" fillId="0" borderId="6" xfId="19" applyFont="1" applyBorder="1" applyAlignment="1">
      <alignment horizontal="left" vertical="center" wrapText="1"/>
      <protection/>
    </xf>
    <xf numFmtId="0" fontId="30" fillId="0" borderId="56" xfId="18" applyFont="1" applyBorder="1" applyAlignment="1">
      <alignment horizontal="center" vertical="center" wrapText="1"/>
      <protection/>
    </xf>
    <xf numFmtId="0" fontId="30" fillId="0" borderId="57" xfId="18" applyFont="1" applyBorder="1" applyAlignment="1">
      <alignment horizontal="center" vertical="center" wrapText="1"/>
      <protection/>
    </xf>
    <xf numFmtId="0" fontId="30" fillId="0" borderId="58" xfId="18" applyFont="1" applyBorder="1" applyAlignment="1">
      <alignment horizontal="center" vertical="center" wrapText="1"/>
      <protection/>
    </xf>
    <xf numFmtId="0" fontId="30" fillId="0" borderId="48" xfId="18" applyFont="1" applyBorder="1" applyAlignment="1">
      <alignment horizontal="center" vertical="center" wrapText="1"/>
      <protection/>
    </xf>
    <xf numFmtId="4" fontId="1" fillId="0" borderId="27" xfId="0" applyNumberFormat="1" applyFont="1" applyFill="1" applyBorder="1" applyAlignment="1">
      <alignment horizontal="center" wrapText="1"/>
    </xf>
    <xf numFmtId="0" fontId="30" fillId="0" borderId="59" xfId="18" applyFont="1" applyBorder="1" applyAlignment="1">
      <alignment horizontal="center" vertical="center" wrapText="1"/>
      <protection/>
    </xf>
    <xf numFmtId="0" fontId="30" fillId="0" borderId="60" xfId="18" applyFont="1" applyBorder="1" applyAlignment="1">
      <alignment horizontal="center" vertical="center" wrapText="1"/>
      <protection/>
    </xf>
    <xf numFmtId="3" fontId="22" fillId="0" borderId="5" xfId="18" applyNumberFormat="1" applyFont="1" applyBorder="1" applyAlignment="1">
      <alignment horizontal="center" vertical="center" wrapText="1"/>
      <protection/>
    </xf>
    <xf numFmtId="0" fontId="33" fillId="0" borderId="0" xfId="19" applyFont="1">
      <alignment/>
      <protection/>
    </xf>
    <xf numFmtId="3" fontId="22" fillId="0" borderId="12" xfId="18" applyNumberFormat="1" applyFont="1" applyBorder="1" applyAlignment="1">
      <alignment horizontal="center" vertical="center" wrapText="1"/>
      <protection/>
    </xf>
    <xf numFmtId="3" fontId="22" fillId="0" borderId="10" xfId="18" applyNumberFormat="1" applyFont="1" applyBorder="1" applyAlignment="1">
      <alignment horizontal="center" vertical="center" wrapText="1"/>
      <protection/>
    </xf>
    <xf numFmtId="3" fontId="34" fillId="0" borderId="12" xfId="18" applyNumberFormat="1" applyFont="1" applyBorder="1" applyAlignment="1">
      <alignment horizontal="center" vertical="center" wrapText="1"/>
      <protection/>
    </xf>
    <xf numFmtId="3" fontId="23" fillId="0" borderId="9" xfId="18" applyNumberFormat="1" applyFont="1" applyBorder="1" applyAlignment="1">
      <alignment horizontal="center" vertical="center" wrapText="1"/>
      <protection/>
    </xf>
    <xf numFmtId="3" fontId="23" fillId="0" borderId="12" xfId="18" applyNumberFormat="1" applyFont="1" applyBorder="1" applyAlignment="1">
      <alignment horizontal="center" vertical="center" wrapText="1"/>
      <protection/>
    </xf>
    <xf numFmtId="3" fontId="34" fillId="0" borderId="12" xfId="18" applyNumberFormat="1" applyFont="1" applyFill="1" applyBorder="1" applyAlignment="1">
      <alignment horizontal="center" vertical="center" wrapText="1"/>
      <protection/>
    </xf>
    <xf numFmtId="3" fontId="34" fillId="0" borderId="10" xfId="18" applyNumberFormat="1" applyFont="1" applyFill="1" applyBorder="1" applyAlignment="1">
      <alignment horizontal="center" vertical="center" wrapText="1"/>
      <protection/>
    </xf>
    <xf numFmtId="3" fontId="23" fillId="0" borderId="12" xfId="18" applyNumberFormat="1" applyFont="1" applyFill="1" applyBorder="1" applyAlignment="1">
      <alignment horizontal="center" vertical="center" wrapText="1"/>
      <protection/>
    </xf>
    <xf numFmtId="3" fontId="22" fillId="0" borderId="33" xfId="18" applyNumberFormat="1" applyFont="1" applyBorder="1" applyAlignment="1">
      <alignment horizontal="center" vertical="center" wrapText="1"/>
      <protection/>
    </xf>
    <xf numFmtId="3" fontId="22" fillId="0" borderId="12" xfId="15" applyNumberFormat="1" applyFont="1" applyBorder="1" applyAlignment="1">
      <alignment horizontal="center" vertical="center" wrapText="1"/>
    </xf>
    <xf numFmtId="3" fontId="34" fillId="0" borderId="10" xfId="18" applyNumberFormat="1" applyFont="1" applyBorder="1" applyAlignment="1">
      <alignment horizontal="center" vertical="center" wrapText="1"/>
      <protection/>
    </xf>
    <xf numFmtId="3" fontId="23" fillId="0" borderId="12" xfId="19" applyNumberFormat="1" applyFont="1" applyBorder="1" applyAlignment="1">
      <alignment horizontal="center"/>
      <protection/>
    </xf>
    <xf numFmtId="3" fontId="23" fillId="0" borderId="2" xfId="19" applyNumberFormat="1" applyFont="1" applyBorder="1" applyAlignment="1">
      <alignment horizontal="center"/>
      <protection/>
    </xf>
    <xf numFmtId="3" fontId="23" fillId="0" borderId="10" xfId="18" applyNumberFormat="1" applyFont="1" applyBorder="1" applyAlignment="1">
      <alignment horizontal="center" vertical="center" wrapText="1"/>
      <protection/>
    </xf>
    <xf numFmtId="3" fontId="22" fillId="0" borderId="2" xfId="18" applyNumberFormat="1" applyFont="1" applyBorder="1" applyAlignment="1">
      <alignment horizontal="center" vertical="center" wrapText="1"/>
      <protection/>
    </xf>
    <xf numFmtId="3" fontId="22" fillId="0" borderId="1" xfId="18" applyNumberFormat="1" applyFont="1" applyBorder="1" applyAlignment="1">
      <alignment horizontal="center" vertical="center" wrapText="1"/>
      <protection/>
    </xf>
    <xf numFmtId="3" fontId="34" fillId="0" borderId="32" xfId="18" applyNumberFormat="1" applyFont="1" applyBorder="1" applyAlignment="1">
      <alignment horizontal="center" vertical="center" wrapText="1"/>
      <protection/>
    </xf>
    <xf numFmtId="3" fontId="23" fillId="0" borderId="26" xfId="18" applyNumberFormat="1" applyFont="1" applyBorder="1" applyAlignment="1">
      <alignment horizontal="center" vertical="center"/>
      <protection/>
    </xf>
    <xf numFmtId="3" fontId="23" fillId="0" borderId="31" xfId="18" applyNumberFormat="1" applyFont="1" applyBorder="1" applyAlignment="1">
      <alignment horizontal="center" vertical="center"/>
      <protection/>
    </xf>
    <xf numFmtId="3" fontId="34" fillId="0" borderId="1" xfId="18" applyNumberFormat="1" applyFont="1" applyBorder="1" applyAlignment="1">
      <alignment horizontal="center" vertical="center" wrapText="1"/>
      <protection/>
    </xf>
    <xf numFmtId="3" fontId="34" fillId="0" borderId="2" xfId="18" applyNumberFormat="1" applyFont="1" applyBorder="1" applyAlignment="1">
      <alignment horizontal="center" vertical="center" wrapText="1"/>
      <protection/>
    </xf>
    <xf numFmtId="3" fontId="34" fillId="0" borderId="9" xfId="18" applyNumberFormat="1" applyFont="1" applyBorder="1" applyAlignment="1">
      <alignment horizontal="center" vertical="center" wrapText="1"/>
      <protection/>
    </xf>
    <xf numFmtId="3" fontId="34" fillId="0" borderId="30" xfId="18" applyNumberFormat="1" applyFont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3" fontId="34" fillId="2" borderId="1" xfId="18" applyNumberFormat="1" applyFont="1" applyFill="1" applyBorder="1" applyAlignment="1">
      <alignment horizontal="center" vertical="center" wrapText="1"/>
      <protection/>
    </xf>
    <xf numFmtId="3" fontId="34" fillId="2" borderId="30" xfId="18" applyNumberFormat="1" applyFont="1" applyFill="1" applyBorder="1" applyAlignment="1">
      <alignment horizontal="center" vertical="center" wrapText="1"/>
      <protection/>
    </xf>
    <xf numFmtId="3" fontId="34" fillId="2" borderId="12" xfId="18" applyNumberFormat="1" applyFont="1" applyFill="1" applyBorder="1" applyAlignment="1">
      <alignment horizontal="center" vertical="center" wrapText="1"/>
      <protection/>
    </xf>
    <xf numFmtId="3" fontId="34" fillId="2" borderId="10" xfId="18" applyNumberFormat="1" applyFont="1" applyFill="1" applyBorder="1" applyAlignment="1">
      <alignment horizontal="center" vertical="center" wrapText="1"/>
      <protection/>
    </xf>
    <xf numFmtId="3" fontId="23" fillId="2" borderId="12" xfId="18" applyNumberFormat="1" applyFont="1" applyFill="1" applyBorder="1" applyAlignment="1">
      <alignment horizontal="center" vertical="center" wrapText="1"/>
      <protection/>
    </xf>
    <xf numFmtId="3" fontId="23" fillId="2" borderId="10" xfId="18" applyNumberFormat="1" applyFont="1" applyFill="1" applyBorder="1" applyAlignment="1">
      <alignment horizontal="center" vertical="center" wrapText="1"/>
      <protection/>
    </xf>
    <xf numFmtId="3" fontId="34" fillId="0" borderId="61" xfId="18" applyNumberFormat="1" applyFont="1" applyBorder="1" applyAlignment="1">
      <alignment horizontal="center" vertical="center" wrapText="1"/>
      <protection/>
    </xf>
    <xf numFmtId="3" fontId="22" fillId="0" borderId="62" xfId="18" applyNumberFormat="1" applyFont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3" fontId="22" fillId="0" borderId="31" xfId="18" applyNumberFormat="1" applyFont="1" applyBorder="1" applyAlignment="1">
      <alignment horizontal="center" vertical="center"/>
      <protection/>
    </xf>
    <xf numFmtId="3" fontId="22" fillId="0" borderId="24" xfId="18" applyNumberFormat="1" applyFont="1" applyBorder="1" applyAlignment="1">
      <alignment horizontal="center" vertical="center" wrapText="1"/>
      <protection/>
    </xf>
    <xf numFmtId="3" fontId="22" fillId="3" borderId="26" xfId="18" applyNumberFormat="1" applyFont="1" applyFill="1" applyBorder="1" applyAlignment="1">
      <alignment horizontal="center" vertical="center"/>
      <protection/>
    </xf>
    <xf numFmtId="3" fontId="22" fillId="3" borderId="28" xfId="18" applyNumberFormat="1" applyFont="1" applyFill="1" applyBorder="1" applyAlignment="1">
      <alignment horizontal="center" vertical="center"/>
      <protection/>
    </xf>
    <xf numFmtId="0" fontId="6" fillId="0" borderId="6" xfId="19" applyBorder="1" applyAlignment="1">
      <alignment horizontal="center" vertical="center"/>
      <protection/>
    </xf>
    <xf numFmtId="0" fontId="6" fillId="0" borderId="0" xfId="19" applyBorder="1" applyAlignment="1">
      <alignment horizontal="center" vertical="center"/>
      <protection/>
    </xf>
    <xf numFmtId="3" fontId="22" fillId="3" borderId="31" xfId="18" applyNumberFormat="1" applyFont="1" applyFill="1" applyBorder="1" applyAlignment="1">
      <alignment horizontal="center" vertical="center"/>
      <protection/>
    </xf>
    <xf numFmtId="3" fontId="22" fillId="3" borderId="33" xfId="18" applyNumberFormat="1" applyFont="1" applyFill="1" applyBorder="1" applyAlignment="1">
      <alignment horizontal="center" vertical="center"/>
      <protection/>
    </xf>
    <xf numFmtId="3" fontId="23" fillId="0" borderId="36" xfId="18" applyNumberFormat="1" applyFont="1" applyBorder="1" applyAlignment="1">
      <alignment horizontal="center" vertical="center"/>
      <protection/>
    </xf>
    <xf numFmtId="3" fontId="22" fillId="3" borderId="36" xfId="18" applyNumberFormat="1" applyFont="1" applyFill="1" applyBorder="1" applyAlignment="1">
      <alignment horizontal="center" vertical="center"/>
      <protection/>
    </xf>
    <xf numFmtId="0" fontId="6" fillId="0" borderId="13" xfId="19" applyBorder="1" applyAlignment="1">
      <alignment horizontal="center" vertical="center"/>
      <protection/>
    </xf>
    <xf numFmtId="0" fontId="6" fillId="0" borderId="61" xfId="19" applyBorder="1" applyAlignment="1">
      <alignment horizontal="center" vertical="center"/>
      <protection/>
    </xf>
    <xf numFmtId="3" fontId="23" fillId="0" borderId="61" xfId="18" applyNumberFormat="1" applyFont="1" applyBorder="1" applyAlignment="1">
      <alignment horizontal="center" vertical="center"/>
      <protection/>
    </xf>
    <xf numFmtId="0" fontId="1" fillId="0" borderId="27" xfId="0" applyFont="1" applyFill="1" applyBorder="1" applyAlignment="1">
      <alignment horizontal="center" wrapText="1"/>
    </xf>
    <xf numFmtId="3" fontId="22" fillId="0" borderId="61" xfId="18" applyNumberFormat="1" applyFont="1" applyFill="1" applyBorder="1" applyAlignment="1">
      <alignment horizontal="center" vertical="center"/>
      <protection/>
    </xf>
    <xf numFmtId="3" fontId="22" fillId="0" borderId="38" xfId="18" applyNumberFormat="1" applyFont="1" applyFill="1" applyBorder="1" applyAlignment="1">
      <alignment horizontal="center" vertical="center"/>
      <protection/>
    </xf>
    <xf numFmtId="3" fontId="23" fillId="0" borderId="0" xfId="18" applyNumberFormat="1" applyFont="1" applyBorder="1" applyAlignment="1">
      <alignment horizontal="center" vertical="center"/>
      <protection/>
    </xf>
    <xf numFmtId="3" fontId="22" fillId="0" borderId="0" xfId="18" applyNumberFormat="1" applyFont="1" applyFill="1" applyBorder="1" applyAlignment="1">
      <alignment horizontal="center" vertical="center"/>
      <protection/>
    </xf>
    <xf numFmtId="3" fontId="22" fillId="0" borderId="0" xfId="18" applyNumberFormat="1" applyFont="1" applyFill="1" applyBorder="1" applyAlignment="1">
      <alignment horizontal="right" vertical="center"/>
      <protection/>
    </xf>
    <xf numFmtId="3" fontId="40" fillId="0" borderId="0" xfId="18" applyNumberFormat="1" applyFont="1" applyFill="1" applyBorder="1" applyAlignment="1">
      <alignment horizontal="center" vertical="center"/>
      <protection/>
    </xf>
    <xf numFmtId="3" fontId="22" fillId="0" borderId="40" xfId="18" applyNumberFormat="1" applyFont="1" applyFill="1" applyBorder="1" applyAlignment="1">
      <alignment horizontal="center" vertical="center"/>
      <protection/>
    </xf>
    <xf numFmtId="0" fontId="6" fillId="0" borderId="9" xfId="19" applyBorder="1" applyAlignment="1">
      <alignment horizontal="center" vertical="center"/>
      <protection/>
    </xf>
    <xf numFmtId="3" fontId="22" fillId="0" borderId="31" xfId="18" applyNumberFormat="1" applyFont="1" applyFill="1" applyBorder="1" applyAlignment="1">
      <alignment horizontal="center" vertical="center"/>
      <protection/>
    </xf>
    <xf numFmtId="3" fontId="22" fillId="0" borderId="36" xfId="18" applyNumberFormat="1" applyFont="1" applyBorder="1" applyAlignment="1">
      <alignment horizontal="center" vertical="center"/>
      <protection/>
    </xf>
    <xf numFmtId="3" fontId="22" fillId="0" borderId="16" xfId="18" applyNumberFormat="1" applyFont="1" applyBorder="1" applyAlignment="1">
      <alignment horizontal="center" vertical="center"/>
      <protection/>
    </xf>
    <xf numFmtId="3" fontId="22" fillId="0" borderId="27" xfId="18" applyNumberFormat="1" applyFont="1" applyBorder="1" applyAlignment="1">
      <alignment horizontal="center" vertical="center"/>
      <protection/>
    </xf>
    <xf numFmtId="3" fontId="22" fillId="0" borderId="26" xfId="18" applyNumberFormat="1" applyFont="1" applyFill="1" applyBorder="1" applyAlignment="1">
      <alignment horizontal="center" vertical="center"/>
      <protection/>
    </xf>
    <xf numFmtId="3" fontId="22" fillId="0" borderId="8" xfId="18" applyNumberFormat="1" applyFont="1" applyBorder="1" applyAlignment="1">
      <alignment horizontal="center" vertical="center"/>
      <protection/>
    </xf>
    <xf numFmtId="3" fontId="23" fillId="0" borderId="57" xfId="18" applyNumberFormat="1" applyFont="1" applyBorder="1" applyAlignment="1">
      <alignment horizontal="center" vertical="center"/>
      <protection/>
    </xf>
    <xf numFmtId="3" fontId="22" fillId="0" borderId="57" xfId="18" applyNumberFormat="1" applyFont="1" applyFill="1" applyBorder="1" applyAlignment="1">
      <alignment horizontal="center" vertical="center"/>
      <protection/>
    </xf>
    <xf numFmtId="3" fontId="22" fillId="0" borderId="47" xfId="18" applyNumberFormat="1" applyFont="1" applyFill="1" applyBorder="1" applyAlignment="1">
      <alignment horizontal="center" vertical="center"/>
      <protection/>
    </xf>
    <xf numFmtId="3" fontId="22" fillId="0" borderId="63" xfId="18" applyNumberFormat="1" applyFont="1" applyFill="1" applyBorder="1" applyAlignment="1">
      <alignment horizontal="center" vertical="center"/>
      <protection/>
    </xf>
    <xf numFmtId="0" fontId="30" fillId="0" borderId="0" xfId="18" applyFont="1" applyAlignment="1">
      <alignment horizontal="left" vertical="center"/>
      <protection/>
    </xf>
    <xf numFmtId="0" fontId="30" fillId="0" borderId="0" xfId="18" applyFont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left" wrapText="1"/>
    </xf>
    <xf numFmtId="3" fontId="2" fillId="0" borderId="27" xfId="0" applyNumberFormat="1" applyFont="1" applyFill="1" applyBorder="1" applyAlignment="1">
      <alignment horizontal="center" wrapText="1"/>
    </xf>
    <xf numFmtId="0" fontId="30" fillId="0" borderId="0" xfId="18" applyFont="1" applyAlignment="1">
      <alignment horizontal="center" vertical="center"/>
      <protection/>
    </xf>
    <xf numFmtId="49" fontId="30" fillId="0" borderId="0" xfId="18" applyNumberFormat="1" applyFont="1" applyAlignment="1">
      <alignment horizontal="right" vertical="center"/>
      <protection/>
    </xf>
    <xf numFmtId="4" fontId="41" fillId="0" borderId="0" xfId="18" applyNumberFormat="1" applyFont="1" applyAlignment="1">
      <alignment horizontal="left" vertical="center"/>
      <protection/>
    </xf>
    <xf numFmtId="0" fontId="42" fillId="0" borderId="0" xfId="19" applyFont="1" applyAlignment="1">
      <alignment horizontal="center" vertical="center"/>
      <protection/>
    </xf>
    <xf numFmtId="3" fontId="41" fillId="0" borderId="0" xfId="18" applyNumberFormat="1" applyFont="1" applyAlignment="1">
      <alignment horizontal="center" vertical="center"/>
      <protection/>
    </xf>
    <xf numFmtId="4" fontId="41" fillId="0" borderId="0" xfId="18" applyNumberFormat="1" applyFont="1" applyAlignment="1">
      <alignment horizontal="center" vertical="center"/>
      <protection/>
    </xf>
    <xf numFmtId="0" fontId="6" fillId="0" borderId="0" xfId="19" applyAlignment="1">
      <alignment horizontal="left" vertical="center"/>
      <protection/>
    </xf>
    <xf numFmtId="1" fontId="41" fillId="0" borderId="0" xfId="18" applyNumberFormat="1" applyFont="1" applyAlignment="1">
      <alignment horizontal="center" vertical="center"/>
      <protection/>
    </xf>
    <xf numFmtId="3" fontId="30" fillId="0" borderId="0" xfId="18" applyNumberFormat="1" applyFont="1" applyAlignment="1">
      <alignment horizontal="center" vertical="center"/>
      <protection/>
    </xf>
    <xf numFmtId="0" fontId="41" fillId="0" borderId="0" xfId="18" applyFont="1" applyAlignment="1">
      <alignment horizontal="center" vertical="center"/>
      <protection/>
    </xf>
    <xf numFmtId="0" fontId="42" fillId="0" borderId="0" xfId="19" applyFont="1">
      <alignment/>
      <protection/>
    </xf>
    <xf numFmtId="0" fontId="43" fillId="0" borderId="0" xfId="18" applyFont="1" applyBorder="1" applyAlignment="1">
      <alignment horizontal="center" vertical="center"/>
      <protection/>
    </xf>
    <xf numFmtId="3" fontId="43" fillId="0" borderId="0" xfId="18" applyNumberFormat="1" applyFont="1" applyBorder="1" applyAlignment="1">
      <alignment horizontal="center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44" fillId="0" borderId="0" xfId="18" applyFont="1" applyAlignment="1">
      <alignment horizontal="left" vertical="center"/>
      <protection/>
    </xf>
    <xf numFmtId="0" fontId="44" fillId="0" borderId="0" xfId="18" applyFont="1" applyAlignment="1">
      <alignment horizontal="left" vertical="center" wrapText="1"/>
      <protection/>
    </xf>
    <xf numFmtId="4" fontId="45" fillId="0" borderId="0" xfId="18" applyNumberFormat="1" applyFont="1" applyAlignment="1">
      <alignment horizontal="center" vertical="center" wrapText="1"/>
      <protection/>
    </xf>
    <xf numFmtId="3" fontId="45" fillId="0" borderId="0" xfId="18" applyNumberFormat="1" applyFont="1" applyAlignment="1">
      <alignment horizontal="center" vertical="center"/>
      <protection/>
    </xf>
    <xf numFmtId="3" fontId="45" fillId="0" borderId="0" xfId="18" applyNumberFormat="1" applyFont="1" applyAlignment="1">
      <alignment horizontal="right" vertical="center"/>
      <protection/>
    </xf>
    <xf numFmtId="3" fontId="46" fillId="0" borderId="0" xfId="18" applyNumberFormat="1" applyFont="1" applyAlignment="1">
      <alignment horizontal="right" vertical="center"/>
      <protection/>
    </xf>
    <xf numFmtId="0" fontId="45" fillId="0" borderId="0" xfId="18" applyFont="1" applyAlignment="1">
      <alignment horizontal="center" vertical="center"/>
      <protection/>
    </xf>
    <xf numFmtId="0" fontId="45" fillId="0" borderId="0" xfId="20" applyFont="1">
      <alignment/>
      <protection/>
    </xf>
    <xf numFmtId="0" fontId="45" fillId="0" borderId="0" xfId="18" applyFont="1" applyAlignment="1">
      <alignment horizontal="center" vertical="center" wrapText="1"/>
      <protection/>
    </xf>
    <xf numFmtId="0" fontId="44" fillId="0" borderId="0" xfId="18" applyFont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wrapText="1"/>
    </xf>
    <xf numFmtId="0" fontId="47" fillId="0" borderId="0" xfId="18" applyFont="1" applyAlignment="1">
      <alignment horizontal="center" vertical="center" wrapText="1"/>
      <protection/>
    </xf>
    <xf numFmtId="0" fontId="45" fillId="0" borderId="0" xfId="20" applyFont="1" applyAlignment="1">
      <alignment horizontal="center" vertical="center" wrapText="1"/>
      <protection/>
    </xf>
    <xf numFmtId="0" fontId="48" fillId="0" borderId="0" xfId="18" applyFont="1" applyAlignment="1">
      <alignment horizontal="center" vertical="center" wrapText="1"/>
      <protection/>
    </xf>
    <xf numFmtId="0" fontId="50" fillId="0" borderId="0" xfId="20" applyFont="1" applyAlignment="1">
      <alignment horizontal="center" vertical="center" wrapText="1"/>
      <protection/>
    </xf>
    <xf numFmtId="0" fontId="50" fillId="0" borderId="41" xfId="18" applyFont="1" applyBorder="1" applyAlignment="1">
      <alignment horizontal="center" vertical="center" wrapText="1"/>
      <protection/>
    </xf>
    <xf numFmtId="0" fontId="50" fillId="0" borderId="27" xfId="18" applyFont="1" applyBorder="1" applyAlignment="1">
      <alignment horizontal="center" vertical="center" wrapText="1"/>
      <protection/>
    </xf>
    <xf numFmtId="0" fontId="50" fillId="0" borderId="64" xfId="18" applyFont="1" applyBorder="1" applyAlignment="1">
      <alignment horizontal="center" vertical="center" wrapText="1"/>
      <protection/>
    </xf>
    <xf numFmtId="0" fontId="50" fillId="0" borderId="17" xfId="18" applyFont="1" applyBorder="1" applyAlignment="1">
      <alignment horizontal="center" vertical="center" wrapText="1"/>
      <protection/>
    </xf>
    <xf numFmtId="0" fontId="50" fillId="0" borderId="0" xfId="18" applyFont="1" applyAlignment="1">
      <alignment horizontal="center" vertical="center" wrapText="1"/>
      <protection/>
    </xf>
    <xf numFmtId="0" fontId="44" fillId="0" borderId="65" xfId="18" applyFont="1" applyBorder="1" applyAlignment="1">
      <alignment horizontal="center" vertical="center" wrapText="1"/>
      <protection/>
    </xf>
    <xf numFmtId="3" fontId="44" fillId="0" borderId="65" xfId="18" applyNumberFormat="1" applyFont="1" applyBorder="1" applyAlignment="1">
      <alignment horizontal="right" vertical="center" wrapText="1"/>
      <protection/>
    </xf>
    <xf numFmtId="3" fontId="44" fillId="0" borderId="66" xfId="18" applyNumberFormat="1" applyFont="1" applyBorder="1" applyAlignment="1">
      <alignment horizontal="right" vertical="center" wrapText="1"/>
      <protection/>
    </xf>
    <xf numFmtId="0" fontId="44" fillId="0" borderId="0" xfId="18" applyFont="1" applyAlignment="1">
      <alignment horizontal="right" vertical="center" wrapText="1"/>
      <protection/>
    </xf>
    <xf numFmtId="0" fontId="44" fillId="0" borderId="0" xfId="20" applyFont="1" applyAlignment="1">
      <alignment horizontal="right" vertical="center" wrapText="1"/>
      <protection/>
    </xf>
    <xf numFmtId="0" fontId="44" fillId="0" borderId="31" xfId="18" applyFont="1" applyBorder="1" applyAlignment="1">
      <alignment horizontal="center" vertical="center" wrapText="1"/>
      <protection/>
    </xf>
    <xf numFmtId="3" fontId="44" fillId="0" borderId="31" xfId="18" applyNumberFormat="1" applyFont="1" applyBorder="1" applyAlignment="1">
      <alignment horizontal="right" vertical="center" wrapText="1"/>
      <protection/>
    </xf>
    <xf numFmtId="3" fontId="44" fillId="0" borderId="33" xfId="18" applyNumberFormat="1" applyFont="1" applyBorder="1" applyAlignment="1">
      <alignment horizontal="right" vertical="center" wrapText="1"/>
      <protection/>
    </xf>
    <xf numFmtId="0" fontId="44" fillId="0" borderId="36" xfId="18" applyFont="1" applyBorder="1" applyAlignment="1">
      <alignment horizontal="center" vertical="center" wrapText="1"/>
      <protection/>
    </xf>
    <xf numFmtId="3" fontId="44" fillId="0" borderId="36" xfId="18" applyNumberFormat="1" applyFont="1" applyBorder="1" applyAlignment="1">
      <alignment horizontal="right" vertical="center" wrapText="1"/>
      <protection/>
    </xf>
    <xf numFmtId="3" fontId="44" fillId="0" borderId="16" xfId="18" applyNumberFormat="1" applyFont="1" applyBorder="1" applyAlignment="1">
      <alignment horizontal="right" vertical="center" wrapText="1"/>
      <protection/>
    </xf>
    <xf numFmtId="49" fontId="9" fillId="0" borderId="65" xfId="20" applyNumberFormat="1" applyFont="1" applyBorder="1" applyAlignment="1">
      <alignment horizontal="center" vertical="center" wrapText="1"/>
      <protection/>
    </xf>
    <xf numFmtId="3" fontId="9" fillId="0" borderId="65" xfId="20" applyNumberFormat="1" applyFont="1" applyBorder="1" applyAlignment="1">
      <alignment horizontal="right" vertical="center" wrapText="1"/>
      <protection/>
    </xf>
    <xf numFmtId="3" fontId="36" fillId="0" borderId="65" xfId="20" applyNumberFormat="1" applyFont="1" applyBorder="1" applyAlignment="1">
      <alignment horizontal="right" vertical="center" wrapText="1"/>
      <protection/>
    </xf>
    <xf numFmtId="3" fontId="9" fillId="0" borderId="66" xfId="20" applyNumberFormat="1" applyFont="1" applyBorder="1" applyAlignment="1">
      <alignment horizontal="right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49" fontId="9" fillId="0" borderId="31" xfId="20" applyNumberFormat="1" applyFont="1" applyBorder="1" applyAlignment="1">
      <alignment horizontal="center" vertical="center" wrapText="1"/>
      <protection/>
    </xf>
    <xf numFmtId="3" fontId="9" fillId="0" borderId="31" xfId="20" applyNumberFormat="1" applyFont="1" applyBorder="1" applyAlignment="1">
      <alignment horizontal="right" vertical="center" wrapText="1"/>
      <protection/>
    </xf>
    <xf numFmtId="3" fontId="36" fillId="0" borderId="31" xfId="20" applyNumberFormat="1" applyFont="1" applyBorder="1" applyAlignment="1">
      <alignment horizontal="right" vertical="center" wrapText="1"/>
      <protection/>
    </xf>
    <xf numFmtId="3" fontId="9" fillId="0" borderId="33" xfId="20" applyNumberFormat="1" applyFont="1" applyBorder="1" applyAlignment="1">
      <alignment horizontal="right" vertical="center" wrapText="1"/>
      <protection/>
    </xf>
    <xf numFmtId="49" fontId="9" fillId="0" borderId="57" xfId="20" applyNumberFormat="1" applyFont="1" applyBorder="1" applyAlignment="1">
      <alignment horizontal="center" vertical="center" wrapText="1"/>
      <protection/>
    </xf>
    <xf numFmtId="3" fontId="9" fillId="0" borderId="57" xfId="20" applyNumberFormat="1" applyFont="1" applyBorder="1" applyAlignment="1">
      <alignment horizontal="right" vertical="center" wrapText="1"/>
      <protection/>
    </xf>
    <xf numFmtId="3" fontId="9" fillId="0" borderId="58" xfId="20" applyNumberFormat="1" applyFont="1" applyBorder="1" applyAlignment="1">
      <alignment horizontal="right" vertical="center" wrapText="1"/>
      <protection/>
    </xf>
    <xf numFmtId="0" fontId="51" fillId="0" borderId="65" xfId="18" applyFont="1" applyBorder="1" applyAlignment="1">
      <alignment horizontal="center" vertical="center" wrapText="1"/>
      <protection/>
    </xf>
    <xf numFmtId="3" fontId="52" fillId="0" borderId="65" xfId="20" applyNumberFormat="1" applyFont="1" applyBorder="1" applyAlignment="1">
      <alignment horizontal="right" vertical="center" wrapText="1"/>
      <protection/>
    </xf>
    <xf numFmtId="3" fontId="52" fillId="0" borderId="66" xfId="20" applyNumberFormat="1" applyFont="1" applyBorder="1" applyAlignment="1">
      <alignment horizontal="right" vertical="center" wrapText="1"/>
      <protection/>
    </xf>
    <xf numFmtId="0" fontId="52" fillId="0" borderId="0" xfId="20" applyFont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51" fillId="0" borderId="31" xfId="18" applyFont="1" applyBorder="1" applyAlignment="1">
      <alignment horizontal="center" vertical="center" wrapText="1"/>
      <protection/>
    </xf>
    <xf numFmtId="3" fontId="52" fillId="0" borderId="26" xfId="20" applyNumberFormat="1" applyFont="1" applyBorder="1" applyAlignment="1">
      <alignment horizontal="right" vertical="center" wrapText="1"/>
      <protection/>
    </xf>
    <xf numFmtId="3" fontId="52" fillId="0" borderId="28" xfId="20" applyNumberFormat="1" applyFont="1" applyBorder="1" applyAlignment="1">
      <alignment horizontal="right" vertical="center" wrapText="1"/>
      <protection/>
    </xf>
    <xf numFmtId="0" fontId="51" fillId="0" borderId="57" xfId="18" applyFont="1" applyBorder="1" applyAlignment="1">
      <alignment horizontal="center" vertical="center" wrapText="1"/>
      <protection/>
    </xf>
    <xf numFmtId="3" fontId="52" fillId="0" borderId="47" xfId="20" applyNumberFormat="1" applyFont="1" applyBorder="1" applyAlignment="1">
      <alignment horizontal="right" vertical="center" wrapText="1"/>
      <protection/>
    </xf>
    <xf numFmtId="3" fontId="52" fillId="0" borderId="63" xfId="20" applyNumberFormat="1" applyFont="1" applyBorder="1" applyAlignment="1">
      <alignment horizontal="right" vertical="center" wrapText="1"/>
      <protection/>
    </xf>
    <xf numFmtId="0" fontId="50" fillId="0" borderId="0" xfId="18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right" vertical="center" wrapText="1"/>
      <protection/>
    </xf>
    <xf numFmtId="0" fontId="50" fillId="0" borderId="0" xfId="18" applyFont="1" applyBorder="1" applyAlignment="1">
      <alignment horizontal="left" vertical="center" wrapText="1"/>
      <protection/>
    </xf>
    <xf numFmtId="0" fontId="9" fillId="0" borderId="0" xfId="20" applyFont="1">
      <alignment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53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vertical="top"/>
    </xf>
    <xf numFmtId="3" fontId="10" fillId="0" borderId="2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 wrapText="1"/>
    </xf>
    <xf numFmtId="3" fontId="1" fillId="0" borderId="31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6" xfId="0" applyFont="1" applyFill="1" applyBorder="1" applyAlignment="1">
      <alignment horizontal="center" wrapText="1"/>
    </xf>
    <xf numFmtId="3" fontId="1" fillId="0" borderId="36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4" fontId="1" fillId="0" borderId="36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center" wrapText="1"/>
    </xf>
    <xf numFmtId="4" fontId="1" fillId="0" borderId="26" xfId="0" applyNumberFormat="1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2" fontId="2" fillId="0" borderId="36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3" fontId="1" fillId="0" borderId="31" xfId="0" applyNumberFormat="1" applyFont="1" applyFill="1" applyBorder="1" applyAlignment="1">
      <alignment horizontal="right" wrapText="1"/>
    </xf>
    <xf numFmtId="3" fontId="2" fillId="0" borderId="3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right" wrapText="1"/>
    </xf>
    <xf numFmtId="3" fontId="10" fillId="0" borderId="67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2" fillId="0" borderId="26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67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36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4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3" fontId="54" fillId="0" borderId="0" xfId="0" applyNumberFormat="1" applyFont="1" applyAlignment="1">
      <alignment/>
    </xf>
    <xf numFmtId="164" fontId="55" fillId="0" borderId="0" xfId="0" applyNumberFormat="1" applyFont="1" applyAlignment="1">
      <alignment horizontal="right" vertical="center"/>
    </xf>
    <xf numFmtId="3" fontId="2" fillId="0" borderId="42" xfId="0" applyNumberFormat="1" applyFont="1" applyBorder="1" applyAlignment="1">
      <alignment horizontal="right" vertical="top"/>
    </xf>
    <xf numFmtId="164" fontId="2" fillId="0" borderId="43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49" fontId="2" fillId="0" borderId="31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3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1" fillId="0" borderId="26" xfId="0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164" fontId="1" fillId="0" borderId="30" xfId="0" applyNumberFormat="1" applyFont="1" applyBorder="1" applyAlignment="1">
      <alignment horizontal="right" vertical="top"/>
    </xf>
    <xf numFmtId="164" fontId="1" fillId="0" borderId="31" xfId="0" applyNumberFormat="1" applyFont="1" applyBorder="1" applyAlignment="1">
      <alignment horizontal="right" vertical="top"/>
    </xf>
    <xf numFmtId="3" fontId="54" fillId="0" borderId="0" xfId="0" applyNumberFormat="1" applyFont="1" applyAlignment="1">
      <alignment vertical="top"/>
    </xf>
    <xf numFmtId="0" fontId="55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right" vertical="top"/>
    </xf>
    <xf numFmtId="164" fontId="1" fillId="0" borderId="36" xfId="0" applyNumberFormat="1" applyFont="1" applyBorder="1" applyAlignment="1">
      <alignment horizontal="right" vertical="top"/>
    </xf>
    <xf numFmtId="0" fontId="36" fillId="0" borderId="26" xfId="0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horizontal="right" vertical="top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3" fontId="2" fillId="0" borderId="42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3" fontId="36" fillId="0" borderId="31" xfId="0" applyNumberFormat="1" applyFont="1" applyFill="1" applyBorder="1" applyAlignment="1">
      <alignment horizontal="right" vertical="center" wrapText="1"/>
    </xf>
    <xf numFmtId="3" fontId="36" fillId="0" borderId="30" xfId="0" applyNumberFormat="1" applyFont="1" applyFill="1" applyBorder="1" applyAlignment="1">
      <alignment horizontal="righ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Fill="1" applyBorder="1" applyAlignment="1">
      <alignment horizontal="right" vertical="center" wrapText="1"/>
    </xf>
    <xf numFmtId="3" fontId="9" fillId="0" borderId="35" xfId="0" applyNumberFormat="1" applyFont="1" applyFill="1" applyBorder="1" applyAlignment="1">
      <alignment horizontal="right" vertical="center" wrapText="1"/>
    </xf>
    <xf numFmtId="3" fontId="9" fillId="0" borderId="58" xfId="0" applyNumberFormat="1" applyFont="1" applyFill="1" applyBorder="1" applyAlignment="1">
      <alignment horizontal="right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65" fillId="4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2" fillId="0" borderId="36" xfId="0" applyFont="1" applyFill="1" applyBorder="1" applyAlignment="1">
      <alignment horizontal="left" wrapText="1"/>
    </xf>
    <xf numFmtId="4" fontId="9" fillId="0" borderId="0" xfId="0" applyNumberFormat="1" applyFont="1" applyFill="1" applyAlignment="1">
      <alignment horizontal="right" vertical="center" wrapText="1"/>
    </xf>
    <xf numFmtId="0" fontId="2" fillId="0" borderId="26" xfId="0" applyFont="1" applyFill="1" applyBorder="1" applyAlignment="1">
      <alignment horizontal="center" wrapText="1"/>
    </xf>
    <xf numFmtId="3" fontId="2" fillId="0" borderId="36" xfId="0" applyNumberFormat="1" applyFont="1" applyFill="1" applyBorder="1" applyAlignment="1">
      <alignment horizontal="center" wrapText="1"/>
    </xf>
    <xf numFmtId="4" fontId="2" fillId="0" borderId="36" xfId="0" applyNumberFormat="1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3" fontId="2" fillId="0" borderId="26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70" xfId="0" applyFont="1" applyFill="1" applyBorder="1" applyAlignment="1">
      <alignment horizontal="left" wrapText="1"/>
    </xf>
    <xf numFmtId="4" fontId="2" fillId="0" borderId="27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 wrapText="1"/>
    </xf>
    <xf numFmtId="0" fontId="2" fillId="0" borderId="68" xfId="0" applyFont="1" applyFill="1" applyBorder="1" applyAlignment="1">
      <alignment horizontal="left" wrapText="1"/>
    </xf>
    <xf numFmtId="0" fontId="2" fillId="0" borderId="4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0" fillId="0" borderId="19" xfId="21" applyFont="1" applyFill="1" applyBorder="1" applyAlignment="1">
      <alignment horizontal="center" vertical="center"/>
      <protection/>
    </xf>
    <xf numFmtId="0" fontId="6" fillId="0" borderId="19" xfId="21" applyBorder="1" applyAlignment="1">
      <alignment horizontal="center" vertical="center"/>
      <protection/>
    </xf>
    <xf numFmtId="0" fontId="6" fillId="0" borderId="44" xfId="21" applyBorder="1" applyAlignment="1">
      <alignment horizontal="center" vertical="center"/>
      <protection/>
    </xf>
    <xf numFmtId="3" fontId="1" fillId="0" borderId="0" xfId="21" applyNumberFormat="1" applyFont="1" applyAlignment="1">
      <alignment horizontal="left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2" fillId="0" borderId="71" xfId="21" applyFont="1" applyBorder="1" applyAlignment="1">
      <alignment horizontal="center" vertical="center" wrapText="1"/>
      <protection/>
    </xf>
    <xf numFmtId="0" fontId="2" fillId="0" borderId="72" xfId="21" applyFont="1" applyBorder="1" applyAlignment="1">
      <alignment horizontal="center" vertical="center" wrapText="1"/>
      <protection/>
    </xf>
    <xf numFmtId="3" fontId="1" fillId="0" borderId="0" xfId="21" applyNumberFormat="1" applyFont="1" applyAlignment="1">
      <alignment horizontal="left" wrapText="1"/>
      <protection/>
    </xf>
    <xf numFmtId="0" fontId="1" fillId="0" borderId="0" xfId="22" applyFont="1" applyAlignment="1">
      <alignment horizontal="left" vertical="center" wrapText="1"/>
      <protection/>
    </xf>
    <xf numFmtId="4" fontId="1" fillId="0" borderId="0" xfId="22" applyNumberFormat="1" applyFont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1" fillId="0" borderId="0" xfId="0" applyFont="1" applyAlignment="1">
      <alignment horizontal="justify" wrapText="1"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20" xfId="23" applyFont="1" applyBorder="1" applyAlignment="1">
      <alignment horizontal="center" vertical="center" wrapText="1"/>
      <protection/>
    </xf>
    <xf numFmtId="0" fontId="11" fillId="0" borderId="22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19" xfId="23" applyFont="1" applyBorder="1" applyAlignment="1">
      <alignment horizontal="center" vertical="center" wrapText="1"/>
      <protection/>
    </xf>
    <xf numFmtId="3" fontId="10" fillId="0" borderId="3" xfId="23" applyNumberFormat="1" applyFont="1" applyBorder="1" applyAlignment="1">
      <alignment horizontal="center" vertical="center" wrapText="1"/>
      <protection/>
    </xf>
    <xf numFmtId="0" fontId="1" fillId="0" borderId="0" xfId="21" applyFont="1" applyAlignment="1">
      <alignment horizontal="left"/>
      <protection/>
    </xf>
    <xf numFmtId="0" fontId="11" fillId="0" borderId="0" xfId="21" applyFont="1" applyAlignment="1">
      <alignment horizontal="left" vertical="top" wrapText="1"/>
      <protection/>
    </xf>
    <xf numFmtId="0" fontId="14" fillId="0" borderId="0" xfId="21" applyFont="1" applyAlignment="1">
      <alignment horizontal="left" vertical="center" wrapText="1"/>
      <protection/>
    </xf>
    <xf numFmtId="43" fontId="2" fillId="0" borderId="4" xfId="15" applyFont="1" applyBorder="1" applyAlignment="1">
      <alignment horizontal="center" vertical="center" wrapText="1"/>
    </xf>
    <xf numFmtId="43" fontId="2" fillId="0" borderId="19" xfId="15" applyFont="1" applyBorder="1" applyAlignment="1">
      <alignment horizontal="center" vertical="center" wrapText="1"/>
    </xf>
    <xf numFmtId="43" fontId="2" fillId="0" borderId="44" xfId="15" applyFont="1" applyBorder="1" applyAlignment="1">
      <alignment horizontal="center" vertical="center" wrapText="1"/>
    </xf>
    <xf numFmtId="0" fontId="2" fillId="0" borderId="73" xfId="21" applyFont="1" applyBorder="1" applyAlignment="1">
      <alignment horizontal="center" vertical="center" wrapText="1"/>
      <protection/>
    </xf>
    <xf numFmtId="0" fontId="2" fillId="0" borderId="39" xfId="21" applyFont="1" applyBorder="1" applyAlignment="1">
      <alignment horizontal="center" vertical="center" wrapText="1"/>
      <protection/>
    </xf>
    <xf numFmtId="0" fontId="2" fillId="0" borderId="45" xfId="21" applyFont="1" applyBorder="1" applyAlignment="1">
      <alignment horizontal="center" vertical="center" wrapText="1"/>
      <protection/>
    </xf>
    <xf numFmtId="0" fontId="2" fillId="0" borderId="62" xfId="21" applyFont="1" applyBorder="1" applyAlignment="1">
      <alignment horizontal="center" vertical="center" wrapText="1"/>
      <protection/>
    </xf>
    <xf numFmtId="0" fontId="2" fillId="0" borderId="37" xfId="21" applyFont="1" applyBorder="1" applyAlignment="1">
      <alignment horizontal="center" vertical="center" wrapText="1"/>
      <protection/>
    </xf>
    <xf numFmtId="0" fontId="2" fillId="0" borderId="46" xfId="21" applyFont="1" applyBorder="1" applyAlignment="1">
      <alignment horizontal="center" vertical="center" wrapText="1"/>
      <protection/>
    </xf>
    <xf numFmtId="0" fontId="2" fillId="0" borderId="5" xfId="21" applyFont="1" applyBorder="1" applyAlignment="1">
      <alignment horizontal="center" vertical="center" wrapText="1"/>
      <protection/>
    </xf>
    <xf numFmtId="0" fontId="2" fillId="0" borderId="20" xfId="21" applyFont="1" applyBorder="1" applyAlignment="1">
      <alignment horizontal="center" vertical="center" wrapText="1"/>
      <protection/>
    </xf>
    <xf numFmtId="2" fontId="2" fillId="0" borderId="26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3" fontId="23" fillId="3" borderId="31" xfId="18" applyNumberFormat="1" applyFont="1" applyFill="1" applyBorder="1" applyAlignment="1">
      <alignment horizontal="center" vertical="center" wrapText="1"/>
      <protection/>
    </xf>
    <xf numFmtId="3" fontId="23" fillId="3" borderId="36" xfId="19" applyNumberFormat="1" applyFont="1" applyFill="1" applyBorder="1" applyAlignment="1">
      <alignment horizontal="center" vertical="center" wrapText="1"/>
      <protection/>
    </xf>
    <xf numFmtId="3" fontId="23" fillId="3" borderId="33" xfId="18" applyNumberFormat="1" applyFont="1" applyFill="1" applyBorder="1" applyAlignment="1">
      <alignment horizontal="center" vertical="center" wrapText="1"/>
      <protection/>
    </xf>
    <xf numFmtId="3" fontId="23" fillId="3" borderId="16" xfId="19" applyNumberFormat="1" applyFont="1" applyFill="1" applyBorder="1" applyAlignment="1">
      <alignment horizontal="center" vertical="center" wrapText="1"/>
      <protection/>
    </xf>
    <xf numFmtId="3" fontId="23" fillId="0" borderId="33" xfId="18" applyNumberFormat="1" applyFont="1" applyFill="1" applyBorder="1" applyAlignment="1">
      <alignment horizontal="center" vertical="center" wrapText="1"/>
      <protection/>
    </xf>
    <xf numFmtId="3" fontId="23" fillId="0" borderId="16" xfId="19" applyNumberFormat="1" applyFont="1" applyFill="1" applyBorder="1" applyAlignment="1">
      <alignment horizontal="center" vertical="center" wrapText="1"/>
      <protection/>
    </xf>
    <xf numFmtId="3" fontId="23" fillId="0" borderId="67" xfId="18" applyNumberFormat="1" applyFont="1" applyFill="1" applyBorder="1" applyAlignment="1">
      <alignment horizontal="center" vertical="center" wrapText="1"/>
      <protection/>
    </xf>
    <xf numFmtId="3" fontId="23" fillId="0" borderId="68" xfId="19" applyNumberFormat="1" applyFont="1" applyFill="1" applyBorder="1" applyAlignment="1">
      <alignment horizontal="center" vertical="center" wrapText="1"/>
      <protection/>
    </xf>
    <xf numFmtId="3" fontId="23" fillId="3" borderId="29" xfId="18" applyNumberFormat="1" applyFont="1" applyFill="1" applyBorder="1" applyAlignment="1">
      <alignment horizontal="center" vertical="center" wrapText="1"/>
      <protection/>
    </xf>
    <xf numFmtId="3" fontId="23" fillId="3" borderId="34" xfId="19" applyNumberFormat="1" applyFont="1" applyFill="1" applyBorder="1" applyAlignment="1">
      <alignment horizontal="center" vertical="center" wrapText="1"/>
      <protection/>
    </xf>
    <xf numFmtId="3" fontId="34" fillId="3" borderId="31" xfId="18" applyNumberFormat="1" applyFont="1" applyFill="1" applyBorder="1" applyAlignment="1">
      <alignment horizontal="center" vertical="center" wrapText="1"/>
      <protection/>
    </xf>
    <xf numFmtId="3" fontId="34" fillId="3" borderId="31" xfId="19" applyNumberFormat="1" applyFont="1" applyFill="1" applyBorder="1" applyAlignment="1">
      <alignment horizontal="center" vertical="center" wrapText="1"/>
      <protection/>
    </xf>
    <xf numFmtId="3" fontId="34" fillId="3" borderId="33" xfId="18" applyNumberFormat="1" applyFont="1" applyFill="1" applyBorder="1" applyAlignment="1">
      <alignment horizontal="center" vertical="center" wrapText="1"/>
      <protection/>
    </xf>
    <xf numFmtId="3" fontId="34" fillId="3" borderId="33" xfId="19" applyNumberFormat="1" applyFont="1" applyFill="1" applyBorder="1" applyAlignment="1">
      <alignment horizontal="center" vertical="center" wrapText="1"/>
      <protection/>
    </xf>
    <xf numFmtId="3" fontId="34" fillId="0" borderId="33" xfId="18" applyNumberFormat="1" applyFont="1" applyFill="1" applyBorder="1" applyAlignment="1">
      <alignment horizontal="center" vertical="center" wrapText="1"/>
      <protection/>
    </xf>
    <xf numFmtId="3" fontId="34" fillId="0" borderId="33" xfId="19" applyNumberFormat="1" applyFont="1" applyFill="1" applyBorder="1" applyAlignment="1">
      <alignment horizontal="center" vertical="center" wrapText="1"/>
      <protection/>
    </xf>
    <xf numFmtId="3" fontId="34" fillId="0" borderId="67" xfId="18" applyNumberFormat="1" applyFont="1" applyFill="1" applyBorder="1" applyAlignment="1">
      <alignment horizontal="center" vertical="center" wrapText="1"/>
      <protection/>
    </xf>
    <xf numFmtId="3" fontId="34" fillId="0" borderId="67" xfId="19" applyNumberFormat="1" applyFont="1" applyFill="1" applyBorder="1" applyAlignment="1">
      <alignment horizontal="center" vertical="center" wrapText="1"/>
      <protection/>
    </xf>
    <xf numFmtId="3" fontId="23" fillId="3" borderId="29" xfId="18" applyNumberFormat="1" applyFont="1" applyFill="1" applyBorder="1" applyAlignment="1">
      <alignment horizontal="center" vertical="center" wrapText="1"/>
      <protection/>
    </xf>
    <xf numFmtId="3" fontId="23" fillId="3" borderId="31" xfId="18" applyNumberFormat="1" applyFont="1" applyFill="1" applyBorder="1" applyAlignment="1">
      <alignment horizontal="center" vertical="center" wrapText="1"/>
      <protection/>
    </xf>
    <xf numFmtId="3" fontId="34" fillId="0" borderId="33" xfId="18" applyNumberFormat="1" applyFont="1" applyBorder="1" applyAlignment="1">
      <alignment horizontal="center" vertical="center" wrapText="1"/>
      <protection/>
    </xf>
    <xf numFmtId="3" fontId="34" fillId="0" borderId="12" xfId="18" applyNumberFormat="1" applyFont="1" applyBorder="1" applyAlignment="1">
      <alignment horizontal="center" vertical="center" wrapText="1"/>
      <protection/>
    </xf>
    <xf numFmtId="4" fontId="30" fillId="0" borderId="36" xfId="18" applyNumberFormat="1" applyFont="1" applyBorder="1" applyAlignment="1">
      <alignment horizontal="left" vertical="center" wrapText="1"/>
      <protection/>
    </xf>
    <xf numFmtId="0" fontId="30" fillId="0" borderId="27" xfId="19" applyFont="1" applyBorder="1" applyAlignment="1">
      <alignment vertical="center" wrapText="1"/>
      <protection/>
    </xf>
    <xf numFmtId="0" fontId="6" fillId="0" borderId="27" xfId="19" applyBorder="1" applyAlignment="1">
      <alignment vertical="center" wrapText="1"/>
      <protection/>
    </xf>
    <xf numFmtId="0" fontId="6" fillId="0" borderId="26" xfId="19" applyBorder="1" applyAlignment="1">
      <alignment vertical="center" wrapText="1"/>
      <protection/>
    </xf>
    <xf numFmtId="4" fontId="30" fillId="0" borderId="36" xfId="18" applyNumberFormat="1" applyFont="1" applyBorder="1" applyAlignment="1">
      <alignment vertical="center" wrapText="1"/>
      <protection/>
    </xf>
    <xf numFmtId="0" fontId="30" fillId="0" borderId="27" xfId="18" applyFont="1" applyBorder="1" applyAlignment="1">
      <alignment vertical="center" wrapText="1"/>
      <protection/>
    </xf>
    <xf numFmtId="4" fontId="30" fillId="0" borderId="16" xfId="18" applyNumberFormat="1" applyFont="1" applyBorder="1" applyAlignment="1">
      <alignment horizontal="center" vertical="center" wrapText="1"/>
      <protection/>
    </xf>
    <xf numFmtId="0" fontId="30" fillId="0" borderId="8" xfId="18" applyFont="1" applyBorder="1" applyAlignment="1">
      <alignment horizontal="center" vertical="center" wrapText="1"/>
      <protection/>
    </xf>
    <xf numFmtId="0" fontId="6" fillId="0" borderId="8" xfId="19" applyBorder="1" applyAlignment="1">
      <alignment horizontal="center" vertical="center" wrapText="1"/>
      <protection/>
    </xf>
    <xf numFmtId="0" fontId="6" fillId="0" borderId="28" xfId="19" applyBorder="1" applyAlignment="1">
      <alignment horizontal="center" vertical="center" wrapText="1"/>
      <protection/>
    </xf>
    <xf numFmtId="3" fontId="23" fillId="0" borderId="29" xfId="18" applyNumberFormat="1" applyFont="1" applyBorder="1" applyAlignment="1">
      <alignment horizontal="center" vertical="center" wrapText="1"/>
      <protection/>
    </xf>
    <xf numFmtId="3" fontId="23" fillId="0" borderId="13" xfId="18" applyNumberFormat="1" applyFont="1" applyBorder="1" applyAlignment="1">
      <alignment horizontal="center" vertical="center" wrapText="1"/>
      <protection/>
    </xf>
    <xf numFmtId="3" fontId="23" fillId="0" borderId="9" xfId="18" applyNumberFormat="1" applyFont="1" applyBorder="1" applyAlignment="1">
      <alignment horizontal="center" vertical="center" wrapText="1"/>
      <protection/>
    </xf>
    <xf numFmtId="3" fontId="23" fillId="0" borderId="6" xfId="18" applyNumberFormat="1" applyFont="1" applyBorder="1" applyAlignment="1">
      <alignment horizontal="center" vertical="center" wrapText="1"/>
      <protection/>
    </xf>
    <xf numFmtId="0" fontId="30" fillId="0" borderId="34" xfId="18" applyFont="1" applyBorder="1" applyAlignment="1">
      <alignment horizontal="center" vertical="center" wrapText="1"/>
      <protection/>
    </xf>
    <xf numFmtId="0" fontId="30" fillId="0" borderId="39" xfId="19" applyFont="1" applyBorder="1" applyAlignment="1">
      <alignment horizontal="center" vertical="center" wrapText="1"/>
      <protection/>
    </xf>
    <xf numFmtId="0" fontId="6" fillId="0" borderId="39" xfId="19" applyBorder="1" applyAlignment="1">
      <alignment horizontal="center" vertical="center" wrapText="1"/>
      <protection/>
    </xf>
    <xf numFmtId="0" fontId="29" fillId="0" borderId="36" xfId="18" applyFont="1" applyBorder="1" applyAlignment="1">
      <alignment horizontal="center" vertical="center" wrapText="1"/>
      <protection/>
    </xf>
    <xf numFmtId="0" fontId="29" fillId="0" borderId="27" xfId="18" applyFont="1" applyBorder="1" applyAlignment="1">
      <alignment horizontal="center" vertical="center" wrapText="1"/>
      <protection/>
    </xf>
    <xf numFmtId="0" fontId="6" fillId="0" borderId="27" xfId="19" applyBorder="1" applyAlignment="1">
      <alignment horizontal="center" vertical="center" wrapText="1"/>
      <protection/>
    </xf>
    <xf numFmtId="0" fontId="6" fillId="0" borderId="26" xfId="19" applyBorder="1" applyAlignment="1">
      <alignment horizontal="center" vertical="center" wrapText="1"/>
      <protection/>
    </xf>
    <xf numFmtId="0" fontId="30" fillId="0" borderId="35" xfId="18" applyFont="1" applyBorder="1" applyAlignment="1">
      <alignment horizontal="center" vertical="center" wrapText="1"/>
      <protection/>
    </xf>
    <xf numFmtId="0" fontId="30" fillId="0" borderId="37" xfId="19" applyFont="1" applyBorder="1" applyAlignment="1">
      <alignment horizontal="center" vertical="center" wrapText="1"/>
      <protection/>
    </xf>
    <xf numFmtId="0" fontId="6" fillId="0" borderId="37" xfId="19" applyBorder="1" applyAlignment="1">
      <alignment horizontal="center" vertical="center" wrapText="1"/>
      <protection/>
    </xf>
    <xf numFmtId="0" fontId="6" fillId="0" borderId="24" xfId="19" applyBorder="1" applyAlignment="1">
      <alignment horizontal="center" vertical="center" wrapText="1"/>
      <protection/>
    </xf>
    <xf numFmtId="4" fontId="30" fillId="0" borderId="36" xfId="18" applyNumberFormat="1" applyFont="1" applyBorder="1" applyAlignment="1">
      <alignment horizontal="center" vertical="center" wrapText="1"/>
      <protection/>
    </xf>
    <xf numFmtId="0" fontId="30" fillId="0" borderId="27" xfId="19" applyFont="1" applyBorder="1" applyAlignment="1">
      <alignment horizontal="center" vertical="center" wrapText="1"/>
      <protection/>
    </xf>
    <xf numFmtId="3" fontId="23" fillId="3" borderId="31" xfId="19" applyNumberFormat="1" applyFont="1" applyFill="1" applyBorder="1" applyAlignment="1">
      <alignment horizontal="center" vertical="center" wrapText="1"/>
      <protection/>
    </xf>
    <xf numFmtId="3" fontId="23" fillId="3" borderId="33" xfId="19" applyNumberFormat="1" applyFont="1" applyFill="1" applyBorder="1" applyAlignment="1">
      <alignment horizontal="center" vertical="center" wrapText="1"/>
      <protection/>
    </xf>
    <xf numFmtId="3" fontId="23" fillId="0" borderId="33" xfId="19" applyNumberFormat="1" applyFont="1" applyFill="1" applyBorder="1" applyAlignment="1">
      <alignment horizontal="center" vertical="center" wrapText="1"/>
      <protection/>
    </xf>
    <xf numFmtId="3" fontId="23" fillId="0" borderId="12" xfId="18" applyNumberFormat="1" applyFont="1" applyFill="1" applyBorder="1" applyAlignment="1">
      <alignment horizontal="center" vertical="center" wrapText="1"/>
      <protection/>
    </xf>
    <xf numFmtId="3" fontId="23" fillId="0" borderId="12" xfId="19" applyNumberFormat="1" applyFont="1" applyFill="1" applyBorder="1" applyAlignment="1">
      <alignment horizontal="center" vertical="center" wrapText="1"/>
      <protection/>
    </xf>
    <xf numFmtId="3" fontId="23" fillId="3" borderId="29" xfId="19" applyNumberFormat="1" applyFont="1" applyFill="1" applyBorder="1" applyAlignment="1">
      <alignment horizontal="center" vertical="center" wrapText="1"/>
      <protection/>
    </xf>
    <xf numFmtId="0" fontId="29" fillId="0" borderId="15" xfId="18" applyFont="1" applyBorder="1" applyAlignment="1">
      <alignment horizontal="center" vertical="center" wrapText="1"/>
      <protection/>
    </xf>
    <xf numFmtId="0" fontId="29" fillId="0" borderId="74" xfId="18" applyFont="1" applyBorder="1" applyAlignment="1">
      <alignment horizontal="center" vertical="center" wrapText="1"/>
      <protection/>
    </xf>
    <xf numFmtId="0" fontId="29" fillId="0" borderId="75" xfId="18" applyFont="1" applyBorder="1" applyAlignment="1">
      <alignment horizontal="center" vertical="center" wrapText="1"/>
      <protection/>
    </xf>
    <xf numFmtId="0" fontId="29" fillId="0" borderId="6" xfId="18" applyFont="1" applyBorder="1" applyAlignment="1">
      <alignment horizontal="center" vertical="center" wrapText="1"/>
      <protection/>
    </xf>
    <xf numFmtId="0" fontId="29" fillId="0" borderId="0" xfId="18" applyFont="1" applyBorder="1" applyAlignment="1">
      <alignment horizontal="center" vertical="center" wrapText="1"/>
      <protection/>
    </xf>
    <xf numFmtId="0" fontId="29" fillId="0" borderId="70" xfId="18" applyFont="1" applyBorder="1" applyAlignment="1">
      <alignment horizontal="center" vertical="center" wrapText="1"/>
      <protection/>
    </xf>
    <xf numFmtId="0" fontId="29" fillId="0" borderId="9" xfId="18" applyFont="1" applyBorder="1" applyAlignment="1">
      <alignment horizontal="center" vertical="center" wrapText="1"/>
      <protection/>
    </xf>
    <xf numFmtId="0" fontId="29" fillId="0" borderId="2" xfId="18" applyFont="1" applyBorder="1" applyAlignment="1">
      <alignment horizontal="center" vertical="center" wrapText="1"/>
      <protection/>
    </xf>
    <xf numFmtId="0" fontId="29" fillId="0" borderId="69" xfId="18" applyFont="1" applyBorder="1" applyAlignment="1">
      <alignment horizontal="center" vertical="center" wrapText="1"/>
      <protection/>
    </xf>
    <xf numFmtId="0" fontId="22" fillId="0" borderId="4" xfId="18" applyFont="1" applyBorder="1" applyAlignment="1">
      <alignment horizontal="center" vertical="center"/>
      <protection/>
    </xf>
    <xf numFmtId="0" fontId="22" fillId="0" borderId="19" xfId="18" applyFont="1" applyBorder="1" applyAlignment="1">
      <alignment horizontal="center" vertical="center"/>
      <protection/>
    </xf>
    <xf numFmtId="0" fontId="22" fillId="0" borderId="44" xfId="18" applyFont="1" applyBorder="1" applyAlignment="1">
      <alignment horizontal="center" vertical="center"/>
      <protection/>
    </xf>
    <xf numFmtId="0" fontId="29" fillId="0" borderId="35" xfId="18" applyFont="1" applyBorder="1" applyAlignment="1">
      <alignment horizontal="center" vertical="center"/>
      <protection/>
    </xf>
    <xf numFmtId="0" fontId="29" fillId="0" borderId="61" xfId="18" applyFont="1" applyBorder="1" applyAlignment="1">
      <alignment horizontal="center" vertical="center"/>
      <protection/>
    </xf>
    <xf numFmtId="0" fontId="29" fillId="0" borderId="38" xfId="18" applyFont="1" applyBorder="1" applyAlignment="1">
      <alignment horizontal="center" vertical="center"/>
      <protection/>
    </xf>
    <xf numFmtId="0" fontId="29" fillId="0" borderId="37" xfId="18" applyFont="1" applyBorder="1" applyAlignment="1">
      <alignment horizontal="center" vertical="center"/>
      <protection/>
    </xf>
    <xf numFmtId="0" fontId="29" fillId="0" borderId="0" xfId="18" applyFont="1" applyBorder="1" applyAlignment="1">
      <alignment horizontal="center" vertical="center"/>
      <protection/>
    </xf>
    <xf numFmtId="0" fontId="29" fillId="0" borderId="40" xfId="18" applyFont="1" applyBorder="1" applyAlignment="1">
      <alignment horizontal="center" vertical="center"/>
      <protection/>
    </xf>
    <xf numFmtId="0" fontId="29" fillId="0" borderId="24" xfId="18" applyFont="1" applyBorder="1" applyAlignment="1">
      <alignment horizontal="center" vertical="center"/>
      <protection/>
    </xf>
    <xf numFmtId="0" fontId="29" fillId="0" borderId="2" xfId="18" applyFont="1" applyBorder="1" applyAlignment="1">
      <alignment horizontal="center" vertical="center"/>
      <protection/>
    </xf>
    <xf numFmtId="0" fontId="29" fillId="0" borderId="50" xfId="18" applyFont="1" applyBorder="1" applyAlignment="1">
      <alignment horizontal="center" vertical="center"/>
      <protection/>
    </xf>
    <xf numFmtId="0" fontId="29" fillId="0" borderId="35" xfId="18" applyFont="1" applyBorder="1" applyAlignment="1">
      <alignment horizontal="center" vertical="center" wrapText="1"/>
      <protection/>
    </xf>
    <xf numFmtId="0" fontId="29" fillId="0" borderId="61" xfId="18" applyFont="1" applyBorder="1" applyAlignment="1">
      <alignment horizontal="center" vertical="center" wrapText="1"/>
      <protection/>
    </xf>
    <xf numFmtId="0" fontId="29" fillId="0" borderId="38" xfId="18" applyFont="1" applyBorder="1" applyAlignment="1">
      <alignment horizontal="center" vertical="center" wrapText="1"/>
      <protection/>
    </xf>
    <xf numFmtId="0" fontId="29" fillId="0" borderId="37" xfId="18" applyFont="1" applyBorder="1" applyAlignment="1">
      <alignment horizontal="center" vertical="center" wrapText="1"/>
      <protection/>
    </xf>
    <xf numFmtId="0" fontId="29" fillId="0" borderId="40" xfId="18" applyFont="1" applyBorder="1" applyAlignment="1">
      <alignment horizontal="center" vertical="center" wrapText="1"/>
      <protection/>
    </xf>
    <xf numFmtId="0" fontId="29" fillId="0" borderId="24" xfId="18" applyFont="1" applyBorder="1" applyAlignment="1">
      <alignment horizontal="center" vertical="center" wrapText="1"/>
      <protection/>
    </xf>
    <xf numFmtId="0" fontId="29" fillId="0" borderId="50" xfId="18" applyFont="1" applyBorder="1" applyAlignment="1">
      <alignment horizontal="center" vertical="center" wrapText="1"/>
      <protection/>
    </xf>
    <xf numFmtId="0" fontId="29" fillId="0" borderId="35" xfId="19" applyFont="1" applyBorder="1" applyAlignment="1">
      <alignment horizontal="center" vertical="center"/>
      <protection/>
    </xf>
    <xf numFmtId="0" fontId="29" fillId="0" borderId="61" xfId="19" applyFont="1" applyBorder="1" applyAlignment="1">
      <alignment horizontal="center" vertical="center"/>
      <protection/>
    </xf>
    <xf numFmtId="0" fontId="29" fillId="0" borderId="38" xfId="19" applyFont="1" applyBorder="1" applyAlignment="1">
      <alignment horizontal="center" vertical="center"/>
      <protection/>
    </xf>
    <xf numFmtId="0" fontId="29" fillId="0" borderId="37" xfId="19" applyFont="1" applyBorder="1" applyAlignment="1">
      <alignment horizontal="center" vertical="center"/>
      <protection/>
    </xf>
    <xf numFmtId="0" fontId="29" fillId="0" borderId="0" xfId="19" applyFont="1" applyBorder="1" applyAlignment="1">
      <alignment horizontal="center" vertical="center"/>
      <protection/>
    </xf>
    <xf numFmtId="0" fontId="29" fillId="0" borderId="40" xfId="19" applyFont="1" applyBorder="1" applyAlignment="1">
      <alignment horizontal="center" vertical="center"/>
      <protection/>
    </xf>
    <xf numFmtId="0" fontId="29" fillId="0" borderId="24" xfId="19" applyFont="1" applyBorder="1" applyAlignment="1">
      <alignment horizontal="center" vertical="center"/>
      <protection/>
    </xf>
    <xf numFmtId="0" fontId="29" fillId="0" borderId="2" xfId="19" applyFont="1" applyBorder="1" applyAlignment="1">
      <alignment horizontal="center" vertical="center"/>
      <protection/>
    </xf>
    <xf numFmtId="0" fontId="29" fillId="0" borderId="50" xfId="19" applyFont="1" applyBorder="1" applyAlignment="1">
      <alignment horizontal="center" vertical="center"/>
      <protection/>
    </xf>
    <xf numFmtId="4" fontId="30" fillId="0" borderId="33" xfId="18" applyNumberFormat="1" applyFont="1" applyBorder="1" applyAlignment="1">
      <alignment horizontal="center" vertical="center" wrapText="1"/>
      <protection/>
    </xf>
    <xf numFmtId="0" fontId="29" fillId="0" borderId="33" xfId="18" applyFont="1" applyBorder="1" applyAlignment="1">
      <alignment horizontal="center" vertical="center" wrapText="1"/>
      <protection/>
    </xf>
    <xf numFmtId="0" fontId="6" fillId="0" borderId="33" xfId="19" applyBorder="1" applyAlignment="1">
      <alignment horizontal="center" vertical="center" wrapText="1"/>
      <protection/>
    </xf>
    <xf numFmtId="4" fontId="30" fillId="0" borderId="31" xfId="18" applyNumberFormat="1" applyFont="1" applyBorder="1" applyAlignment="1">
      <alignment horizontal="center" vertical="center" wrapText="1"/>
      <protection/>
    </xf>
    <xf numFmtId="0" fontId="30" fillId="0" borderId="31" xfId="19" applyFont="1" applyBorder="1" applyAlignment="1">
      <alignment horizontal="center" vertical="center" wrapText="1"/>
      <protection/>
    </xf>
    <xf numFmtId="0" fontId="6" fillId="0" borderId="31" xfId="19" applyBorder="1" applyAlignment="1">
      <alignment horizontal="center" vertical="center" wrapText="1"/>
      <protection/>
    </xf>
    <xf numFmtId="4" fontId="30" fillId="0" borderId="68" xfId="18" applyNumberFormat="1" applyFont="1" applyBorder="1" applyAlignment="1">
      <alignment horizontal="center" vertical="center" wrapText="1"/>
      <protection/>
    </xf>
    <xf numFmtId="0" fontId="30" fillId="0" borderId="70" xfId="19" applyFont="1" applyBorder="1" applyAlignment="1">
      <alignment horizontal="center" vertical="center" wrapText="1"/>
      <protection/>
    </xf>
    <xf numFmtId="0" fontId="6" fillId="0" borderId="70" xfId="19" applyBorder="1" applyAlignment="1">
      <alignment horizontal="center" vertical="center" wrapText="1"/>
      <protection/>
    </xf>
    <xf numFmtId="0" fontId="6" fillId="0" borderId="69" xfId="19" applyBorder="1" applyAlignment="1">
      <alignment horizontal="center" vertical="center" wrapText="1"/>
      <protection/>
    </xf>
    <xf numFmtId="0" fontId="30" fillId="0" borderId="27" xfId="18" applyFont="1" applyBorder="1" applyAlignment="1">
      <alignment horizontal="center" vertical="center" wrapText="1"/>
      <protection/>
    </xf>
    <xf numFmtId="0" fontId="29" fillId="0" borderId="31" xfId="18" applyFont="1" applyBorder="1" applyAlignment="1">
      <alignment horizontal="center" vertical="center" wrapText="1"/>
      <protection/>
    </xf>
    <xf numFmtId="0" fontId="30" fillId="0" borderId="31" xfId="19" applyFont="1" applyBorder="1" applyAlignment="1">
      <alignment horizontal="center" vertical="center"/>
      <protection/>
    </xf>
    <xf numFmtId="0" fontId="6" fillId="0" borderId="31" xfId="19" applyBorder="1" applyAlignment="1">
      <alignment horizontal="center" vertical="center"/>
      <protection/>
    </xf>
    <xf numFmtId="3" fontId="30" fillId="0" borderId="36" xfId="18" applyNumberFormat="1" applyFont="1" applyBorder="1" applyAlignment="1">
      <alignment horizontal="center" vertical="center" wrapText="1"/>
      <protection/>
    </xf>
    <xf numFmtId="3" fontId="30" fillId="0" borderId="27" xfId="18" applyNumberFormat="1" applyFont="1" applyBorder="1" applyAlignment="1">
      <alignment horizontal="center" vertical="center" wrapText="1"/>
      <protection/>
    </xf>
    <xf numFmtId="0" fontId="30" fillId="0" borderId="36" xfId="18" applyFont="1" applyBorder="1" applyAlignment="1">
      <alignment horizontal="center" vertical="center" wrapText="1"/>
      <protection/>
    </xf>
    <xf numFmtId="0" fontId="30" fillId="0" borderId="31" xfId="18" applyFont="1" applyBorder="1" applyAlignment="1">
      <alignment horizontal="center" vertical="center" wrapText="1"/>
      <protection/>
    </xf>
    <xf numFmtId="0" fontId="30" fillId="2" borderId="36" xfId="19" applyFont="1" applyFill="1" applyBorder="1" applyAlignment="1">
      <alignment horizontal="center" vertical="center" wrapText="1"/>
      <protection/>
    </xf>
    <xf numFmtId="0" fontId="30" fillId="2" borderId="27" xfId="19" applyFont="1" applyFill="1" applyBorder="1" applyAlignment="1">
      <alignment horizontal="center" vertical="center" wrapText="1"/>
      <protection/>
    </xf>
    <xf numFmtId="0" fontId="30" fillId="0" borderId="68" xfId="19" applyFont="1" applyBorder="1" applyAlignment="1">
      <alignment horizontal="center" vertical="center" wrapText="1"/>
      <protection/>
    </xf>
    <xf numFmtId="0" fontId="30" fillId="0" borderId="16" xfId="18" applyFont="1" applyBorder="1" applyAlignment="1">
      <alignment horizontal="center" vertical="center" wrapText="1"/>
      <protection/>
    </xf>
    <xf numFmtId="3" fontId="22" fillId="0" borderId="66" xfId="18" applyNumberFormat="1" applyFont="1" applyBorder="1" applyAlignment="1">
      <alignment horizontal="center" vertical="center"/>
      <protection/>
    </xf>
    <xf numFmtId="3" fontId="22" fillId="0" borderId="33" xfId="19" applyNumberFormat="1" applyFont="1" applyBorder="1" applyAlignment="1">
      <alignment horizontal="center" vertical="center"/>
      <protection/>
    </xf>
    <xf numFmtId="3" fontId="22" fillId="0" borderId="33" xfId="18" applyNumberFormat="1" applyFont="1" applyBorder="1" applyAlignment="1">
      <alignment horizontal="center" vertical="center"/>
      <protection/>
    </xf>
    <xf numFmtId="3" fontId="22" fillId="0" borderId="58" xfId="19" applyNumberFormat="1" applyFont="1" applyBorder="1" applyAlignment="1">
      <alignment horizontal="center" vertical="center"/>
      <protection/>
    </xf>
    <xf numFmtId="3" fontId="22" fillId="0" borderId="32" xfId="18" applyNumberFormat="1" applyFont="1" applyBorder="1" applyAlignment="1">
      <alignment horizontal="center" vertical="center" wrapText="1"/>
      <protection/>
    </xf>
    <xf numFmtId="3" fontId="22" fillId="0" borderId="32" xfId="19" applyNumberFormat="1" applyFont="1" applyBorder="1" applyAlignment="1">
      <alignment horizontal="center" vertical="center" wrapText="1"/>
      <protection/>
    </xf>
    <xf numFmtId="3" fontId="22" fillId="0" borderId="33" xfId="18" applyNumberFormat="1" applyFont="1" applyBorder="1" applyAlignment="1">
      <alignment horizontal="center" vertical="center" wrapText="1"/>
      <protection/>
    </xf>
    <xf numFmtId="3" fontId="22" fillId="0" borderId="58" xfId="19" applyNumberFormat="1" applyFont="1" applyBorder="1" applyAlignment="1">
      <alignment horizontal="center" vertical="center" wrapText="1"/>
      <protection/>
    </xf>
    <xf numFmtId="3" fontId="34" fillId="0" borderId="28" xfId="18" applyNumberFormat="1" applyFont="1" applyBorder="1" applyAlignment="1">
      <alignment horizontal="center" vertical="center" wrapText="1"/>
      <protection/>
    </xf>
    <xf numFmtId="3" fontId="34" fillId="0" borderId="33" xfId="19" applyNumberFormat="1" applyFont="1" applyBorder="1" applyAlignment="1">
      <alignment horizontal="center" vertical="center" wrapText="1"/>
      <protection/>
    </xf>
    <xf numFmtId="3" fontId="22" fillId="0" borderId="76" xfId="18" applyNumberFormat="1" applyFont="1" applyBorder="1" applyAlignment="1">
      <alignment horizontal="center" vertical="center" wrapText="1"/>
      <protection/>
    </xf>
    <xf numFmtId="3" fontId="22" fillId="0" borderId="38" xfId="19" applyNumberFormat="1" applyFont="1" applyBorder="1" applyAlignment="1">
      <alignment horizontal="center" vertical="center" wrapText="1"/>
      <protection/>
    </xf>
    <xf numFmtId="3" fontId="23" fillId="0" borderId="33" xfId="18" applyNumberFormat="1" applyFont="1" applyFill="1" applyBorder="1" applyAlignment="1">
      <alignment horizontal="center" vertical="center" wrapText="1"/>
      <protection/>
    </xf>
    <xf numFmtId="3" fontId="23" fillId="0" borderId="16" xfId="19" applyNumberFormat="1" applyFont="1" applyFill="1" applyBorder="1" applyAlignment="1">
      <alignment horizontal="center" vertical="center" wrapText="1"/>
      <protection/>
    </xf>
    <xf numFmtId="3" fontId="22" fillId="0" borderId="65" xfId="18" applyNumberFormat="1" applyFont="1" applyBorder="1" applyAlignment="1">
      <alignment horizontal="center" vertical="center" wrapText="1"/>
      <protection/>
    </xf>
    <xf numFmtId="3" fontId="22" fillId="0" borderId="31" xfId="19" applyNumberFormat="1" applyFont="1" applyBorder="1" applyAlignment="1">
      <alignment horizontal="center" vertical="center" wrapText="1"/>
      <protection/>
    </xf>
    <xf numFmtId="3" fontId="22" fillId="0" borderId="31" xfId="18" applyNumberFormat="1" applyFont="1" applyBorder="1" applyAlignment="1">
      <alignment horizontal="center" vertical="center" wrapText="1"/>
      <protection/>
    </xf>
    <xf numFmtId="3" fontId="22" fillId="0" borderId="66" xfId="18" applyNumberFormat="1" applyFont="1" applyBorder="1" applyAlignment="1">
      <alignment horizontal="center" vertical="center" wrapText="1"/>
      <protection/>
    </xf>
    <xf numFmtId="3" fontId="22" fillId="0" borderId="33" xfId="19" applyNumberFormat="1" applyFont="1" applyBorder="1" applyAlignment="1">
      <alignment horizontal="center" vertical="center" wrapText="1"/>
      <protection/>
    </xf>
    <xf numFmtId="3" fontId="22" fillId="0" borderId="33" xfId="18" applyNumberFormat="1" applyFont="1" applyBorder="1" applyAlignment="1">
      <alignment horizontal="center" vertical="center" wrapText="1"/>
      <protection/>
    </xf>
    <xf numFmtId="3" fontId="22" fillId="0" borderId="33" xfId="19" applyNumberFormat="1" applyFont="1" applyBorder="1" applyAlignment="1">
      <alignment horizontal="center" vertical="center" wrapText="1"/>
      <protection/>
    </xf>
    <xf numFmtId="3" fontId="22" fillId="0" borderId="58" xfId="19" applyNumberFormat="1" applyFont="1" applyBorder="1" applyAlignment="1">
      <alignment horizontal="center" vertical="center" wrapText="1"/>
      <protection/>
    </xf>
    <xf numFmtId="3" fontId="40" fillId="0" borderId="28" xfId="18" applyNumberFormat="1" applyFont="1" applyBorder="1" applyAlignment="1">
      <alignment horizontal="center" vertical="center" wrapText="1"/>
      <protection/>
    </xf>
    <xf numFmtId="3" fontId="23" fillId="0" borderId="33" xfId="18" applyNumberFormat="1" applyFont="1" applyBorder="1" applyAlignment="1">
      <alignment horizontal="center" vertical="center" wrapText="1"/>
      <protection/>
    </xf>
    <xf numFmtId="3" fontId="23" fillId="0" borderId="16" xfId="19" applyNumberFormat="1" applyFont="1" applyBorder="1" applyAlignment="1">
      <alignment horizontal="center" vertical="center" wrapText="1"/>
      <protection/>
    </xf>
    <xf numFmtId="3" fontId="22" fillId="0" borderId="28" xfId="18" applyNumberFormat="1" applyFont="1" applyBorder="1" applyAlignment="1">
      <alignment horizontal="center" vertical="center" wrapText="1"/>
      <protection/>
    </xf>
    <xf numFmtId="3" fontId="34" fillId="0" borderId="28" xfId="19" applyNumberFormat="1" applyFont="1" applyBorder="1" applyAlignment="1">
      <alignment horizontal="center" vertical="center" wrapText="1"/>
      <protection/>
    </xf>
    <xf numFmtId="3" fontId="23" fillId="0" borderId="58" xfId="19" applyNumberFormat="1" applyFont="1" applyBorder="1" applyAlignment="1">
      <alignment horizontal="center" vertical="center" wrapText="1"/>
      <protection/>
    </xf>
    <xf numFmtId="3" fontId="34" fillId="0" borderId="33" xfId="18" applyNumberFormat="1" applyFont="1" applyBorder="1" applyAlignment="1">
      <alignment horizontal="center" vertical="center"/>
      <protection/>
    </xf>
    <xf numFmtId="3" fontId="23" fillId="0" borderId="33" xfId="18" applyNumberFormat="1" applyFont="1" applyFill="1" applyBorder="1" applyAlignment="1">
      <alignment horizontal="center" vertical="center"/>
      <protection/>
    </xf>
    <xf numFmtId="3" fontId="23" fillId="0" borderId="16" xfId="18" applyNumberFormat="1" applyFont="1" applyFill="1" applyBorder="1" applyAlignment="1">
      <alignment horizontal="center" vertical="center"/>
      <protection/>
    </xf>
    <xf numFmtId="3" fontId="23" fillId="0" borderId="33" xfId="18" applyNumberFormat="1" applyFont="1" applyFill="1" applyBorder="1" applyAlignment="1">
      <alignment horizontal="center" vertical="center"/>
      <protection/>
    </xf>
    <xf numFmtId="3" fontId="23" fillId="0" borderId="16" xfId="18" applyNumberFormat="1" applyFont="1" applyFill="1" applyBorder="1" applyAlignment="1">
      <alignment horizontal="center" vertical="center"/>
      <protection/>
    </xf>
    <xf numFmtId="3" fontId="34" fillId="0" borderId="33" xfId="18" applyNumberFormat="1" applyFont="1" applyFill="1" applyBorder="1" applyAlignment="1">
      <alignment horizontal="center" vertical="center"/>
      <protection/>
    </xf>
    <xf numFmtId="3" fontId="23" fillId="0" borderId="33" xfId="19" applyNumberFormat="1" applyFont="1" applyFill="1" applyBorder="1" applyAlignment="1">
      <alignment horizontal="center" vertical="center" wrapText="1"/>
      <protection/>
    </xf>
    <xf numFmtId="0" fontId="38" fillId="0" borderId="33" xfId="19" applyFont="1" applyBorder="1" applyAlignment="1">
      <alignment/>
      <protection/>
    </xf>
    <xf numFmtId="3" fontId="23" fillId="0" borderId="58" xfId="19" applyNumberFormat="1" applyFont="1" applyFill="1" applyBorder="1" applyAlignment="1">
      <alignment horizontal="center" vertical="center" wrapText="1"/>
      <protection/>
    </xf>
    <xf numFmtId="3" fontId="23" fillId="0" borderId="33" xfId="18" applyNumberFormat="1" applyFont="1" applyBorder="1" applyAlignment="1">
      <alignment horizontal="center" vertical="center" wrapText="1"/>
      <protection/>
    </xf>
    <xf numFmtId="3" fontId="23" fillId="0" borderId="16" xfId="18" applyNumberFormat="1" applyFont="1" applyBorder="1" applyAlignment="1">
      <alignment horizontal="center" vertical="center" wrapText="1"/>
      <protection/>
    </xf>
    <xf numFmtId="3" fontId="22" fillId="0" borderId="16" xfId="19" applyNumberFormat="1" applyFont="1" applyBorder="1" applyAlignment="1">
      <alignment horizontal="center" vertical="center" wrapText="1"/>
      <protection/>
    </xf>
    <xf numFmtId="3" fontId="22" fillId="0" borderId="66" xfId="19" applyNumberFormat="1" applyFont="1" applyBorder="1" applyAlignment="1">
      <alignment horizontal="center" vertical="center" wrapText="1"/>
      <protection/>
    </xf>
    <xf numFmtId="3" fontId="23" fillId="0" borderId="33" xfId="19" applyNumberFormat="1" applyFont="1" applyBorder="1" applyAlignment="1">
      <alignment horizontal="center" vertical="center" wrapText="1"/>
      <protection/>
    </xf>
    <xf numFmtId="3" fontId="23" fillId="0" borderId="16" xfId="19" applyNumberFormat="1" applyFont="1" applyBorder="1" applyAlignment="1">
      <alignment horizontal="center" vertical="center" wrapText="1"/>
      <protection/>
    </xf>
    <xf numFmtId="3" fontId="22" fillId="0" borderId="33" xfId="19" applyNumberFormat="1" applyFont="1" applyFill="1" applyBorder="1" applyAlignment="1">
      <alignment horizontal="center" vertical="center" wrapText="1"/>
      <protection/>
    </xf>
    <xf numFmtId="3" fontId="22" fillId="0" borderId="58" xfId="19" applyNumberFormat="1" applyFont="1" applyFill="1" applyBorder="1" applyAlignment="1">
      <alignment horizontal="center" vertical="center" wrapText="1"/>
      <protection/>
    </xf>
    <xf numFmtId="3" fontId="23" fillId="0" borderId="16" xfId="18" applyNumberFormat="1" applyFont="1" applyFill="1" applyBorder="1" applyAlignment="1">
      <alignment horizontal="center" vertical="center" wrapText="1"/>
      <protection/>
    </xf>
    <xf numFmtId="0" fontId="21" fillId="0" borderId="16" xfId="19" applyFont="1" applyFill="1" applyBorder="1" applyAlignment="1">
      <alignment horizontal="center" vertical="center" wrapText="1"/>
      <protection/>
    </xf>
    <xf numFmtId="3" fontId="22" fillId="0" borderId="66" xfId="18" applyNumberFormat="1" applyFont="1" applyBorder="1" applyAlignment="1">
      <alignment horizontal="center" vertical="center" wrapText="1"/>
      <protection/>
    </xf>
    <xf numFmtId="3" fontId="34" fillId="0" borderId="33" xfId="19" applyNumberFormat="1" applyFont="1" applyBorder="1" applyAlignment="1">
      <alignment horizontal="center" vertical="center"/>
      <protection/>
    </xf>
    <xf numFmtId="3" fontId="23" fillId="0" borderId="33" xfId="19" applyNumberFormat="1" applyFont="1" applyFill="1" applyBorder="1" applyAlignment="1">
      <alignment horizontal="center" vertical="center"/>
      <protection/>
    </xf>
    <xf numFmtId="0" fontId="37" fillId="0" borderId="33" xfId="19" applyFont="1" applyBorder="1" applyAlignment="1">
      <alignment horizontal="center" vertical="center" wrapText="1"/>
      <protection/>
    </xf>
    <xf numFmtId="3" fontId="29" fillId="0" borderId="18" xfId="18" applyNumberFormat="1" applyFont="1" applyBorder="1" applyAlignment="1">
      <alignment horizontal="center" vertical="center" wrapText="1"/>
      <protection/>
    </xf>
    <xf numFmtId="3" fontId="29" fillId="0" borderId="8" xfId="18" applyNumberFormat="1" applyFont="1" applyBorder="1" applyAlignment="1">
      <alignment horizontal="center" vertical="center" wrapText="1"/>
      <protection/>
    </xf>
    <xf numFmtId="3" fontId="22" fillId="0" borderId="65" xfId="18" applyNumberFormat="1" applyFont="1" applyBorder="1" applyAlignment="1">
      <alignment horizontal="center" vertical="center"/>
      <protection/>
    </xf>
    <xf numFmtId="3" fontId="22" fillId="0" borderId="31" xfId="19" applyNumberFormat="1" applyFont="1" applyBorder="1" applyAlignment="1">
      <alignment horizontal="center" vertical="center"/>
      <protection/>
    </xf>
    <xf numFmtId="3" fontId="22" fillId="0" borderId="31" xfId="18" applyNumberFormat="1" applyFont="1" applyBorder="1" applyAlignment="1">
      <alignment horizontal="center" vertical="center"/>
      <protection/>
    </xf>
    <xf numFmtId="3" fontId="22" fillId="0" borderId="29" xfId="18" applyNumberFormat="1" applyFont="1" applyBorder="1" applyAlignment="1">
      <alignment horizontal="center" vertical="center"/>
      <protection/>
    </xf>
    <xf numFmtId="3" fontId="22" fillId="0" borderId="56" xfId="19" applyNumberFormat="1" applyFont="1" applyBorder="1" applyAlignment="1">
      <alignment horizontal="center" vertical="center"/>
      <protection/>
    </xf>
    <xf numFmtId="3" fontId="22" fillId="0" borderId="12" xfId="18" applyNumberFormat="1" applyFont="1" applyBorder="1" applyAlignment="1">
      <alignment horizontal="center" vertical="center" wrapText="1"/>
      <protection/>
    </xf>
    <xf numFmtId="3" fontId="22" fillId="0" borderId="12" xfId="19" applyNumberFormat="1" applyFont="1" applyBorder="1" applyAlignment="1">
      <alignment horizontal="center" vertical="center" wrapText="1"/>
      <protection/>
    </xf>
    <xf numFmtId="3" fontId="22" fillId="0" borderId="67" xfId="18" applyNumberFormat="1" applyFont="1" applyBorder="1" applyAlignment="1">
      <alignment horizontal="center" vertical="center" wrapText="1"/>
      <protection/>
    </xf>
    <xf numFmtId="3" fontId="22" fillId="0" borderId="77" xfId="19" applyNumberFormat="1" applyFont="1" applyBorder="1" applyAlignment="1">
      <alignment horizontal="center" vertical="center" wrapText="1"/>
      <protection/>
    </xf>
    <xf numFmtId="3" fontId="34" fillId="0" borderId="69" xfId="18" applyNumberFormat="1" applyFont="1" applyBorder="1" applyAlignment="1">
      <alignment horizontal="center" vertical="center" wrapText="1"/>
      <protection/>
    </xf>
    <xf numFmtId="3" fontId="34" fillId="0" borderId="67" xfId="19" applyNumberFormat="1" applyFont="1" applyBorder="1" applyAlignment="1">
      <alignment horizontal="center" vertical="center" wrapText="1"/>
      <protection/>
    </xf>
    <xf numFmtId="3" fontId="34" fillId="0" borderId="67" xfId="18" applyNumberFormat="1" applyFont="1" applyBorder="1" applyAlignment="1">
      <alignment horizontal="center" vertical="center" wrapText="1"/>
      <protection/>
    </xf>
    <xf numFmtId="3" fontId="22" fillId="0" borderId="49" xfId="18" applyNumberFormat="1" applyFont="1" applyBorder="1" applyAlignment="1">
      <alignment horizontal="center" vertical="center" wrapText="1"/>
      <protection/>
    </xf>
    <xf numFmtId="3" fontId="22" fillId="0" borderId="14" xfId="19" applyNumberFormat="1" applyFont="1" applyBorder="1" applyAlignment="1">
      <alignment horizontal="center" vertical="center" wrapText="1"/>
      <protection/>
    </xf>
    <xf numFmtId="3" fontId="23" fillId="0" borderId="67" xfId="18" applyNumberFormat="1" applyFont="1" applyFill="1" applyBorder="1" applyAlignment="1">
      <alignment horizontal="center" vertical="center" wrapText="1"/>
      <protection/>
    </xf>
    <xf numFmtId="3" fontId="23" fillId="0" borderId="68" xfId="19" applyNumberFormat="1" applyFont="1" applyFill="1" applyBorder="1" applyAlignment="1">
      <alignment horizontal="center" vertical="center" wrapText="1"/>
      <protection/>
    </xf>
    <xf numFmtId="3" fontId="34" fillId="0" borderId="12" xfId="19" applyNumberFormat="1" applyFont="1" applyBorder="1" applyAlignment="1">
      <alignment horizontal="center" vertical="center" wrapText="1"/>
      <protection/>
    </xf>
    <xf numFmtId="3" fontId="22" fillId="0" borderId="1" xfId="18" applyNumberFormat="1" applyFont="1" applyBorder="1" applyAlignment="1">
      <alignment horizontal="center" vertical="center" wrapText="1"/>
      <protection/>
    </xf>
    <xf numFmtId="3" fontId="22" fillId="0" borderId="1" xfId="19" applyNumberFormat="1" applyFont="1" applyBorder="1" applyAlignment="1">
      <alignment horizontal="center" vertical="center" wrapText="1"/>
      <protection/>
    </xf>
    <xf numFmtId="3" fontId="22" fillId="0" borderId="78" xfId="18" applyNumberFormat="1" applyFont="1" applyBorder="1" applyAlignment="1">
      <alignment horizontal="center" vertical="center" wrapText="1"/>
      <protection/>
    </xf>
    <xf numFmtId="3" fontId="22" fillId="0" borderId="67" xfId="19" applyNumberFormat="1" applyFont="1" applyBorder="1" applyAlignment="1">
      <alignment horizontal="center" vertical="center" wrapText="1"/>
      <protection/>
    </xf>
    <xf numFmtId="3" fontId="22" fillId="0" borderId="67" xfId="18" applyNumberFormat="1" applyFont="1" applyBorder="1" applyAlignment="1">
      <alignment horizontal="center" vertical="center" wrapText="1"/>
      <protection/>
    </xf>
    <xf numFmtId="3" fontId="22" fillId="0" borderId="67" xfId="19" applyNumberFormat="1" applyFont="1" applyBorder="1" applyAlignment="1">
      <alignment horizontal="center" vertical="center" wrapText="1"/>
      <protection/>
    </xf>
    <xf numFmtId="3" fontId="22" fillId="0" borderId="77" xfId="19" applyNumberFormat="1" applyFont="1" applyBorder="1" applyAlignment="1">
      <alignment horizontal="center" vertical="center" wrapText="1"/>
      <protection/>
    </xf>
    <xf numFmtId="3" fontId="22" fillId="0" borderId="79" xfId="18" applyNumberFormat="1" applyFont="1" applyBorder="1" applyAlignment="1">
      <alignment horizontal="center" vertical="center" wrapText="1"/>
      <protection/>
    </xf>
    <xf numFmtId="3" fontId="22" fillId="0" borderId="61" xfId="19" applyNumberFormat="1" applyFont="1" applyBorder="1" applyAlignment="1">
      <alignment horizontal="center" vertical="center" wrapText="1"/>
      <protection/>
    </xf>
    <xf numFmtId="3" fontId="40" fillId="0" borderId="69" xfId="18" applyNumberFormat="1" applyFont="1" applyBorder="1" applyAlignment="1">
      <alignment horizontal="center" vertical="center" wrapText="1"/>
      <protection/>
    </xf>
    <xf numFmtId="3" fontId="23" fillId="0" borderId="67" xfId="18" applyNumberFormat="1" applyFont="1" applyBorder="1" applyAlignment="1">
      <alignment horizontal="center" vertical="center" wrapText="1"/>
      <protection/>
    </xf>
    <xf numFmtId="3" fontId="23" fillId="0" borderId="68" xfId="19" applyNumberFormat="1" applyFont="1" applyBorder="1" applyAlignment="1">
      <alignment horizontal="center" vertical="center" wrapText="1"/>
      <protection/>
    </xf>
    <xf numFmtId="3" fontId="22" fillId="0" borderId="69" xfId="18" applyNumberFormat="1" applyFont="1" applyBorder="1" applyAlignment="1">
      <alignment horizontal="center" vertical="center" wrapText="1"/>
      <protection/>
    </xf>
    <xf numFmtId="3" fontId="34" fillId="0" borderId="69" xfId="19" applyNumberFormat="1" applyFont="1" applyBorder="1" applyAlignment="1">
      <alignment horizontal="center" vertical="center" wrapText="1"/>
      <protection/>
    </xf>
    <xf numFmtId="3" fontId="23" fillId="0" borderId="77" xfId="19" applyNumberFormat="1" applyFont="1" applyBorder="1" applyAlignment="1">
      <alignment horizontal="center" vertical="center" wrapText="1"/>
      <protection/>
    </xf>
    <xf numFmtId="3" fontId="34" fillId="0" borderId="67" xfId="18" applyNumberFormat="1" applyFont="1" applyBorder="1" applyAlignment="1">
      <alignment horizontal="center" vertical="center"/>
      <protection/>
    </xf>
    <xf numFmtId="3" fontId="23" fillId="0" borderId="67" xfId="18" applyNumberFormat="1" applyFont="1" applyFill="1" applyBorder="1" applyAlignment="1">
      <alignment horizontal="center" vertical="center"/>
      <protection/>
    </xf>
    <xf numFmtId="3" fontId="23" fillId="0" borderId="68" xfId="18" applyNumberFormat="1" applyFont="1" applyFill="1" applyBorder="1" applyAlignment="1">
      <alignment horizontal="center" vertical="center"/>
      <protection/>
    </xf>
    <xf numFmtId="3" fontId="23" fillId="0" borderId="67" xfId="18" applyNumberFormat="1" applyFont="1" applyFill="1" applyBorder="1" applyAlignment="1">
      <alignment horizontal="center" vertical="center"/>
      <protection/>
    </xf>
    <xf numFmtId="3" fontId="23" fillId="0" borderId="68" xfId="18" applyNumberFormat="1" applyFont="1" applyFill="1" applyBorder="1" applyAlignment="1">
      <alignment horizontal="center" vertical="center"/>
      <protection/>
    </xf>
    <xf numFmtId="3" fontId="34" fillId="0" borderId="67" xfId="18" applyNumberFormat="1" applyFont="1" applyFill="1" applyBorder="1" applyAlignment="1">
      <alignment horizontal="center" vertical="center"/>
      <protection/>
    </xf>
    <xf numFmtId="3" fontId="34" fillId="0" borderId="69" xfId="18" applyNumberFormat="1" applyFont="1" applyFill="1" applyBorder="1" applyAlignment="1">
      <alignment horizontal="center" vertical="center" wrapText="1"/>
      <protection/>
    </xf>
    <xf numFmtId="3" fontId="23" fillId="0" borderId="67" xfId="19" applyNumberFormat="1" applyFont="1" applyFill="1" applyBorder="1" applyAlignment="1">
      <alignment horizontal="center" vertical="center" wrapText="1"/>
      <protection/>
    </xf>
    <xf numFmtId="0" fontId="38" fillId="0" borderId="67" xfId="19" applyFont="1" applyBorder="1" applyAlignment="1">
      <alignment/>
      <protection/>
    </xf>
    <xf numFmtId="3" fontId="23" fillId="0" borderId="77" xfId="19" applyNumberFormat="1" applyFont="1" applyFill="1" applyBorder="1" applyAlignment="1">
      <alignment horizontal="center" vertical="center" wrapText="1"/>
      <protection/>
    </xf>
    <xf numFmtId="3" fontId="23" fillId="0" borderId="67" xfId="18" applyNumberFormat="1" applyFont="1" applyBorder="1" applyAlignment="1">
      <alignment horizontal="center" vertical="center" wrapText="1"/>
      <protection/>
    </xf>
    <xf numFmtId="3" fontId="23" fillId="0" borderId="68" xfId="18" applyNumberFormat="1" applyFont="1" applyBorder="1" applyAlignment="1">
      <alignment horizontal="center" vertical="center" wrapText="1"/>
      <protection/>
    </xf>
    <xf numFmtId="3" fontId="22" fillId="0" borderId="68" xfId="19" applyNumberFormat="1" applyFont="1" applyBorder="1" applyAlignment="1">
      <alignment horizontal="center" vertical="center" wrapText="1"/>
      <protection/>
    </xf>
    <xf numFmtId="3" fontId="22" fillId="0" borderId="78" xfId="19" applyNumberFormat="1" applyFont="1" applyBorder="1" applyAlignment="1">
      <alignment horizontal="center" vertical="center" wrapText="1"/>
      <protection/>
    </xf>
    <xf numFmtId="3" fontId="23" fillId="0" borderId="67" xfId="19" applyNumberFormat="1" applyFont="1" applyBorder="1" applyAlignment="1">
      <alignment horizontal="center" vertical="center" wrapText="1"/>
      <protection/>
    </xf>
    <xf numFmtId="3" fontId="23" fillId="0" borderId="68" xfId="19" applyNumberFormat="1" applyFont="1" applyBorder="1" applyAlignment="1">
      <alignment horizontal="center" vertical="center" wrapText="1"/>
      <protection/>
    </xf>
    <xf numFmtId="3" fontId="22" fillId="0" borderId="67" xfId="19" applyNumberFormat="1" applyFont="1" applyFill="1" applyBorder="1" applyAlignment="1">
      <alignment horizontal="center" vertical="center" wrapText="1"/>
      <protection/>
    </xf>
    <xf numFmtId="3" fontId="22" fillId="0" borderId="77" xfId="19" applyNumberFormat="1" applyFont="1" applyFill="1" applyBorder="1" applyAlignment="1">
      <alignment horizontal="center" vertical="center" wrapText="1"/>
      <protection/>
    </xf>
    <xf numFmtId="3" fontId="23" fillId="0" borderId="68" xfId="18" applyNumberFormat="1" applyFont="1" applyFill="1" applyBorder="1" applyAlignment="1">
      <alignment horizontal="center" vertical="center" wrapText="1"/>
      <protection/>
    </xf>
    <xf numFmtId="0" fontId="21" fillId="0" borderId="68" xfId="19" applyFont="1" applyFill="1" applyBorder="1" applyAlignment="1">
      <alignment horizontal="center" vertical="center" wrapText="1"/>
      <protection/>
    </xf>
    <xf numFmtId="3" fontId="22" fillId="0" borderId="78" xfId="18" applyNumberFormat="1" applyFont="1" applyBorder="1" applyAlignment="1">
      <alignment horizontal="center" vertical="center" wrapText="1"/>
      <protection/>
    </xf>
    <xf numFmtId="3" fontId="34" fillId="0" borderId="67" xfId="19" applyNumberFormat="1" applyFont="1" applyBorder="1" applyAlignment="1">
      <alignment horizontal="center" vertical="center"/>
      <protection/>
    </xf>
    <xf numFmtId="3" fontId="23" fillId="0" borderId="67" xfId="19" applyNumberFormat="1" applyFont="1" applyFill="1" applyBorder="1" applyAlignment="1">
      <alignment horizontal="center" vertical="center"/>
      <protection/>
    </xf>
    <xf numFmtId="0" fontId="37" fillId="0" borderId="67" xfId="19" applyFont="1" applyBorder="1" applyAlignment="1">
      <alignment horizontal="center" vertical="center" wrapText="1"/>
      <protection/>
    </xf>
    <xf numFmtId="3" fontId="29" fillId="0" borderId="74" xfId="18" applyNumberFormat="1" applyFont="1" applyBorder="1" applyAlignment="1">
      <alignment horizontal="center" vertical="center" wrapText="1"/>
      <protection/>
    </xf>
    <xf numFmtId="3" fontId="29" fillId="0" borderId="0" xfId="18" applyNumberFormat="1" applyFont="1" applyBorder="1" applyAlignment="1">
      <alignment horizontal="center" vertical="center" wrapText="1"/>
      <protection/>
    </xf>
    <xf numFmtId="0" fontId="27" fillId="0" borderId="0" xfId="18" applyFont="1" applyAlignment="1">
      <alignment horizontal="left" vertical="center" wrapText="1"/>
      <protection/>
    </xf>
    <xf numFmtId="3" fontId="11" fillId="0" borderId="0" xfId="18" applyNumberFormat="1" applyFont="1" applyAlignment="1">
      <alignment horizontal="left" vertical="center"/>
      <protection/>
    </xf>
    <xf numFmtId="3" fontId="25" fillId="0" borderId="0" xfId="18" applyNumberFormat="1" applyFont="1" applyAlignment="1">
      <alignment horizontal="center" vertical="center"/>
      <protection/>
    </xf>
    <xf numFmtId="3" fontId="22" fillId="0" borderId="57" xfId="19" applyNumberFormat="1" applyFont="1" applyBorder="1" applyAlignment="1">
      <alignment horizontal="center" vertical="center"/>
      <protection/>
    </xf>
    <xf numFmtId="3" fontId="22" fillId="0" borderId="29" xfId="19" applyNumberFormat="1" applyFont="1" applyBorder="1" applyAlignment="1">
      <alignment horizontal="center" vertical="center"/>
      <protection/>
    </xf>
    <xf numFmtId="3" fontId="22" fillId="0" borderId="25" xfId="18" applyNumberFormat="1" applyFont="1" applyBorder="1" applyAlignment="1">
      <alignment horizontal="center" vertical="center"/>
      <protection/>
    </xf>
    <xf numFmtId="3" fontId="34" fillId="3" borderId="28" xfId="18" applyNumberFormat="1" applyFont="1" applyFill="1" applyBorder="1" applyAlignment="1">
      <alignment horizontal="center" vertical="center" wrapText="1"/>
      <protection/>
    </xf>
    <xf numFmtId="3" fontId="23" fillId="3" borderId="31" xfId="19" applyNumberFormat="1" applyFont="1" applyFill="1" applyBorder="1" applyAlignment="1">
      <alignment horizontal="center" vertical="center" wrapText="1"/>
      <protection/>
    </xf>
    <xf numFmtId="3" fontId="23" fillId="3" borderId="23" xfId="18" applyNumberFormat="1" applyFont="1" applyFill="1" applyBorder="1" applyAlignment="1">
      <alignment horizontal="center" vertical="center" wrapText="1"/>
      <protection/>
    </xf>
    <xf numFmtId="3" fontId="23" fillId="3" borderId="26" xfId="18" applyNumberFormat="1" applyFont="1" applyFill="1" applyBorder="1" applyAlignment="1">
      <alignment horizontal="center" vertical="center" wrapText="1"/>
      <protection/>
    </xf>
    <xf numFmtId="3" fontId="34" fillId="3" borderId="26" xfId="18" applyNumberFormat="1" applyFont="1" applyFill="1" applyBorder="1" applyAlignment="1">
      <alignment horizontal="center" vertical="center" wrapText="1"/>
      <protection/>
    </xf>
    <xf numFmtId="3" fontId="22" fillId="0" borderId="29" xfId="18" applyNumberFormat="1" applyFont="1" applyBorder="1" applyAlignment="1">
      <alignment horizontal="center" vertical="center" wrapText="1"/>
      <protection/>
    </xf>
    <xf numFmtId="3" fontId="22" fillId="0" borderId="56" xfId="19" applyNumberFormat="1" applyFont="1" applyBorder="1" applyAlignment="1">
      <alignment horizontal="center" vertical="center" wrapText="1"/>
      <protection/>
    </xf>
    <xf numFmtId="3" fontId="22" fillId="0" borderId="57" xfId="19" applyNumberFormat="1" applyFont="1" applyBorder="1" applyAlignment="1">
      <alignment horizontal="center" vertical="center" wrapText="1"/>
      <protection/>
    </xf>
    <xf numFmtId="3" fontId="22" fillId="0" borderId="36" xfId="19" applyNumberFormat="1" applyFont="1" applyBorder="1" applyAlignment="1">
      <alignment horizontal="center" vertical="center" wrapText="1"/>
      <protection/>
    </xf>
    <xf numFmtId="3" fontId="23" fillId="3" borderId="33" xfId="18" applyNumberFormat="1" applyFont="1" applyFill="1" applyBorder="1" applyAlignment="1">
      <alignment horizontal="center" vertical="center" wrapText="1"/>
      <protection/>
    </xf>
    <xf numFmtId="3" fontId="23" fillId="3" borderId="16" xfId="19" applyNumberFormat="1" applyFont="1" applyFill="1" applyBorder="1" applyAlignment="1">
      <alignment horizontal="center" vertical="center" wrapText="1"/>
      <protection/>
    </xf>
    <xf numFmtId="3" fontId="23" fillId="3" borderId="34" xfId="19" applyNumberFormat="1" applyFont="1" applyFill="1" applyBorder="1" applyAlignment="1">
      <alignment horizontal="center" vertical="center" wrapText="1"/>
      <protection/>
    </xf>
    <xf numFmtId="3" fontId="23" fillId="3" borderId="36" xfId="19" applyNumberFormat="1" applyFont="1" applyFill="1" applyBorder="1" applyAlignment="1">
      <alignment horizontal="center" vertical="center" wrapText="1"/>
      <protection/>
    </xf>
    <xf numFmtId="3" fontId="34" fillId="3" borderId="28" xfId="18" applyNumberFormat="1" applyFont="1" applyFill="1" applyBorder="1" applyAlignment="1">
      <alignment horizontal="center" vertical="center"/>
      <protection/>
    </xf>
    <xf numFmtId="3" fontId="34" fillId="3" borderId="33" xfId="19" applyNumberFormat="1" applyFont="1" applyFill="1" applyBorder="1" applyAlignment="1">
      <alignment horizontal="center" vertical="center"/>
      <protection/>
    </xf>
    <xf numFmtId="3" fontId="23" fillId="3" borderId="29" xfId="19" applyNumberFormat="1" applyFont="1" applyFill="1" applyBorder="1" applyAlignment="1">
      <alignment horizontal="center" vertical="center" wrapText="1"/>
      <protection/>
    </xf>
    <xf numFmtId="3" fontId="34" fillId="3" borderId="31" xfId="18" applyNumberFormat="1" applyFont="1" applyFill="1" applyBorder="1" applyAlignment="1">
      <alignment horizontal="center" vertical="center"/>
      <protection/>
    </xf>
    <xf numFmtId="3" fontId="34" fillId="3" borderId="31" xfId="19" applyNumberFormat="1" applyFont="1" applyFill="1" applyBorder="1" applyAlignment="1">
      <alignment horizontal="center" vertical="center"/>
      <protection/>
    </xf>
    <xf numFmtId="3" fontId="34" fillId="3" borderId="33" xfId="18" applyNumberFormat="1" applyFont="1" applyFill="1" applyBorder="1" applyAlignment="1">
      <alignment horizontal="center" vertical="center"/>
      <protection/>
    </xf>
    <xf numFmtId="3" fontId="34" fillId="3" borderId="26" xfId="18" applyNumberFormat="1" applyFont="1" applyFill="1" applyBorder="1" applyAlignment="1">
      <alignment horizontal="center" vertical="center"/>
      <protection/>
    </xf>
    <xf numFmtId="3" fontId="22" fillId="0" borderId="29" xfId="19" applyNumberFormat="1" applyFont="1" applyBorder="1" applyAlignment="1">
      <alignment horizontal="center" vertical="center" wrapText="1"/>
      <protection/>
    </xf>
    <xf numFmtId="3" fontId="22" fillId="0" borderId="25" xfId="18" applyNumberFormat="1" applyFont="1" applyBorder="1" applyAlignment="1">
      <alignment horizontal="center" vertical="center" wrapText="1"/>
      <protection/>
    </xf>
    <xf numFmtId="3" fontId="22" fillId="0" borderId="34" xfId="19" applyNumberFormat="1" applyFont="1" applyBorder="1" applyAlignment="1">
      <alignment horizontal="center" vertical="center" wrapText="1"/>
      <protection/>
    </xf>
    <xf numFmtId="3" fontId="22" fillId="0" borderId="29" xfId="18" applyNumberFormat="1" applyFont="1" applyBorder="1" applyAlignment="1">
      <alignment horizontal="center" vertical="center" wrapText="1"/>
      <protection/>
    </xf>
    <xf numFmtId="3" fontId="22" fillId="0" borderId="56" xfId="19" applyNumberFormat="1" applyFont="1" applyBorder="1" applyAlignment="1">
      <alignment horizontal="center" vertical="center" wrapText="1"/>
      <protection/>
    </xf>
    <xf numFmtId="3" fontId="22" fillId="0" borderId="31" xfId="18" applyNumberFormat="1" applyFont="1" applyBorder="1" applyAlignment="1">
      <alignment horizontal="center" vertical="center" wrapText="1"/>
      <protection/>
    </xf>
    <xf numFmtId="3" fontId="22" fillId="0" borderId="57" xfId="19" applyNumberFormat="1" applyFont="1" applyBorder="1" applyAlignment="1">
      <alignment horizontal="center" vertical="center" wrapText="1"/>
      <protection/>
    </xf>
    <xf numFmtId="3" fontId="22" fillId="0" borderId="29" xfId="19" applyNumberFormat="1" applyFont="1" applyBorder="1" applyAlignment="1">
      <alignment horizontal="center" vertical="center" wrapText="1"/>
      <protection/>
    </xf>
    <xf numFmtId="3" fontId="22" fillId="0" borderId="31" xfId="19" applyNumberFormat="1" applyFont="1" applyBorder="1" applyAlignment="1">
      <alignment horizontal="center" vertical="center" wrapText="1"/>
      <protection/>
    </xf>
    <xf numFmtId="3" fontId="23" fillId="0" borderId="29" xfId="18" applyNumberFormat="1" applyFont="1" applyBorder="1" applyAlignment="1">
      <alignment horizontal="center" vertical="center" wrapText="1"/>
      <protection/>
    </xf>
    <xf numFmtId="3" fontId="23" fillId="0" borderId="34" xfId="19" applyNumberFormat="1" applyFont="1" applyBorder="1" applyAlignment="1">
      <alignment horizontal="center" vertical="center" wrapText="1"/>
      <protection/>
    </xf>
    <xf numFmtId="3" fontId="23" fillId="0" borderId="31" xfId="18" applyNumberFormat="1" applyFont="1" applyBorder="1" applyAlignment="1">
      <alignment horizontal="center" vertical="center" wrapText="1"/>
      <protection/>
    </xf>
    <xf numFmtId="3" fontId="23" fillId="0" borderId="36" xfId="19" applyNumberFormat="1" applyFont="1" applyBorder="1" applyAlignment="1">
      <alignment horizontal="center" vertical="center" wrapText="1"/>
      <protection/>
    </xf>
    <xf numFmtId="3" fontId="23" fillId="0" borderId="29" xfId="19" applyNumberFormat="1" applyFont="1" applyBorder="1" applyAlignment="1">
      <alignment horizontal="center" vertical="center" wrapText="1"/>
      <protection/>
    </xf>
    <xf numFmtId="3" fontId="34" fillId="0" borderId="31" xfId="18" applyNumberFormat="1" applyFont="1" applyBorder="1" applyAlignment="1">
      <alignment horizontal="center" vertical="center"/>
      <protection/>
    </xf>
    <xf numFmtId="3" fontId="34" fillId="0" borderId="31" xfId="18" applyNumberFormat="1" applyFont="1" applyBorder="1" applyAlignment="1">
      <alignment horizontal="center" vertical="center" wrapText="1"/>
      <protection/>
    </xf>
    <xf numFmtId="3" fontId="23" fillId="0" borderId="23" xfId="18" applyNumberFormat="1" applyFont="1" applyBorder="1" applyAlignment="1">
      <alignment horizontal="center" vertical="center" wrapText="1"/>
      <protection/>
    </xf>
    <xf numFmtId="3" fontId="34" fillId="0" borderId="26" xfId="18" applyNumberFormat="1" applyFont="1" applyBorder="1" applyAlignment="1">
      <alignment horizontal="center" vertical="center"/>
      <protection/>
    </xf>
    <xf numFmtId="3" fontId="34" fillId="0" borderId="26" xfId="18" applyNumberFormat="1" applyFont="1" applyBorder="1" applyAlignment="1">
      <alignment horizontal="center" vertical="center" wrapText="1"/>
      <protection/>
    </xf>
    <xf numFmtId="3" fontId="22" fillId="0" borderId="23" xfId="18" applyNumberFormat="1" applyFont="1" applyBorder="1" applyAlignment="1">
      <alignment horizontal="center" vertical="center" wrapText="1"/>
      <protection/>
    </xf>
    <xf numFmtId="3" fontId="22" fillId="0" borderId="26" xfId="18" applyNumberFormat="1" applyFont="1" applyBorder="1" applyAlignment="1">
      <alignment horizontal="center" vertical="center" wrapText="1"/>
      <protection/>
    </xf>
    <xf numFmtId="3" fontId="23" fillId="0" borderId="56" xfId="19" applyNumberFormat="1" applyFont="1" applyBorder="1" applyAlignment="1">
      <alignment horizontal="center" vertical="center" wrapText="1"/>
      <protection/>
    </xf>
    <xf numFmtId="3" fontId="23" fillId="0" borderId="57" xfId="19" applyNumberFormat="1" applyFont="1" applyBorder="1" applyAlignment="1">
      <alignment horizontal="center" vertical="center" wrapText="1"/>
      <protection/>
    </xf>
    <xf numFmtId="3" fontId="23" fillId="3" borderId="57" xfId="19" applyNumberFormat="1" applyFont="1" applyFill="1" applyBorder="1" applyAlignment="1">
      <alignment horizontal="center" vertical="center" wrapText="1"/>
      <protection/>
    </xf>
    <xf numFmtId="3" fontId="23" fillId="0" borderId="29" xfId="18" applyNumberFormat="1" applyFont="1" applyFill="1" applyBorder="1" applyAlignment="1">
      <alignment horizontal="center" vertical="center" wrapText="1"/>
      <protection/>
    </xf>
    <xf numFmtId="3" fontId="34" fillId="0" borderId="31" xfId="19" applyNumberFormat="1" applyFont="1" applyBorder="1" applyAlignment="1">
      <alignment horizontal="center" vertical="center" wrapText="1"/>
      <protection/>
    </xf>
    <xf numFmtId="3" fontId="23" fillId="0" borderId="23" xfId="18" applyNumberFormat="1" applyFont="1" applyFill="1" applyBorder="1" applyAlignment="1">
      <alignment horizontal="center" vertical="center" wrapText="1"/>
      <protection/>
    </xf>
    <xf numFmtId="3" fontId="34" fillId="3" borderId="26" xfId="19" applyNumberFormat="1" applyFont="1" applyFill="1" applyBorder="1" applyAlignment="1">
      <alignment horizontal="center" vertical="center" wrapText="1"/>
      <protection/>
    </xf>
    <xf numFmtId="3" fontId="34" fillId="0" borderId="26" xfId="19" applyNumberFormat="1" applyFont="1" applyBorder="1" applyAlignment="1">
      <alignment horizontal="center" vertical="center" wrapText="1"/>
      <protection/>
    </xf>
    <xf numFmtId="3" fontId="22" fillId="0" borderId="25" xfId="18" applyNumberFormat="1" applyFont="1" applyFill="1" applyBorder="1" applyAlignment="1">
      <alignment horizontal="center" vertical="center" wrapText="1"/>
      <protection/>
    </xf>
    <xf numFmtId="3" fontId="22" fillId="0" borderId="29" xfId="18" applyNumberFormat="1" applyFont="1" applyFill="1" applyBorder="1" applyAlignment="1">
      <alignment horizontal="center" vertical="center" wrapText="1"/>
      <protection/>
    </xf>
    <xf numFmtId="3" fontId="23" fillId="3" borderId="33" xfId="18" applyNumberFormat="1" applyFont="1" applyFill="1" applyBorder="1" applyAlignment="1">
      <alignment horizontal="center" vertical="center"/>
      <protection/>
    </xf>
    <xf numFmtId="3" fontId="23" fillId="3" borderId="16" xfId="18" applyNumberFormat="1" applyFont="1" applyFill="1" applyBorder="1" applyAlignment="1">
      <alignment horizontal="center" vertical="center"/>
      <protection/>
    </xf>
    <xf numFmtId="3" fontId="23" fillId="3" borderId="29" xfId="18" applyNumberFormat="1" applyFont="1" applyFill="1" applyBorder="1" applyAlignment="1">
      <alignment horizontal="center" vertical="center"/>
      <protection/>
    </xf>
    <xf numFmtId="3" fontId="23" fillId="3" borderId="34" xfId="18" applyNumberFormat="1" applyFont="1" applyFill="1" applyBorder="1" applyAlignment="1">
      <alignment horizontal="center" vertical="center"/>
      <protection/>
    </xf>
    <xf numFmtId="3" fontId="23" fillId="3" borderId="31" xfId="18" applyNumberFormat="1" applyFont="1" applyFill="1" applyBorder="1" applyAlignment="1">
      <alignment horizontal="center" vertical="center"/>
      <protection/>
    </xf>
    <xf numFmtId="3" fontId="23" fillId="3" borderId="36" xfId="18" applyNumberFormat="1" applyFont="1" applyFill="1" applyBorder="1" applyAlignment="1">
      <alignment horizontal="center" vertical="center"/>
      <protection/>
    </xf>
    <xf numFmtId="3" fontId="23" fillId="3" borderId="33" xfId="18" applyNumberFormat="1" applyFont="1" applyFill="1" applyBorder="1" applyAlignment="1">
      <alignment horizontal="center" vertical="center"/>
      <protection/>
    </xf>
    <xf numFmtId="3" fontId="23" fillId="3" borderId="16" xfId="18" applyNumberFormat="1" applyFont="1" applyFill="1" applyBorder="1" applyAlignment="1">
      <alignment horizontal="center" vertical="center"/>
      <protection/>
    </xf>
    <xf numFmtId="3" fontId="23" fillId="3" borderId="29" xfId="18" applyNumberFormat="1" applyFont="1" applyFill="1" applyBorder="1" applyAlignment="1">
      <alignment horizontal="center" vertical="center"/>
      <protection/>
    </xf>
    <xf numFmtId="3" fontId="23" fillId="3" borderId="34" xfId="18" applyNumberFormat="1" applyFont="1" applyFill="1" applyBorder="1" applyAlignment="1">
      <alignment horizontal="center" vertical="center"/>
      <protection/>
    </xf>
    <xf numFmtId="3" fontId="23" fillId="3" borderId="31" xfId="18" applyNumberFormat="1" applyFont="1" applyFill="1" applyBorder="1" applyAlignment="1">
      <alignment horizontal="center" vertical="center"/>
      <protection/>
    </xf>
    <xf numFmtId="3" fontId="23" fillId="3" borderId="36" xfId="18" applyNumberFormat="1" applyFont="1" applyFill="1" applyBorder="1" applyAlignment="1">
      <alignment horizontal="center" vertical="center"/>
      <protection/>
    </xf>
    <xf numFmtId="3" fontId="40" fillId="3" borderId="33" xfId="18" applyNumberFormat="1" applyFont="1" applyFill="1" applyBorder="1" applyAlignment="1">
      <alignment horizontal="center" vertical="center" wrapText="1"/>
      <protection/>
    </xf>
    <xf numFmtId="3" fontId="22" fillId="3" borderId="29" xfId="18" applyNumberFormat="1" applyFont="1" applyFill="1" applyBorder="1" applyAlignment="1">
      <alignment horizontal="center" vertical="center" wrapText="1"/>
      <protection/>
    </xf>
    <xf numFmtId="3" fontId="40" fillId="3" borderId="31" xfId="18" applyNumberFormat="1" applyFont="1" applyFill="1" applyBorder="1" applyAlignment="1">
      <alignment horizontal="center" vertical="center" wrapText="1"/>
      <protection/>
    </xf>
    <xf numFmtId="3" fontId="23" fillId="3" borderId="33" xfId="19" applyNumberFormat="1" applyFont="1" applyFill="1" applyBorder="1" applyAlignment="1">
      <alignment horizontal="center" vertical="center" wrapText="1"/>
      <protection/>
    </xf>
    <xf numFmtId="3" fontId="23" fillId="3" borderId="56" xfId="19" applyNumberFormat="1" applyFont="1" applyFill="1" applyBorder="1" applyAlignment="1">
      <alignment horizontal="center" vertical="center" wrapText="1"/>
      <protection/>
    </xf>
    <xf numFmtId="3" fontId="23" fillId="3" borderId="57" xfId="19" applyNumberFormat="1" applyFont="1" applyFill="1" applyBorder="1" applyAlignment="1">
      <alignment horizontal="center" vertical="center" wrapText="1"/>
      <protection/>
    </xf>
    <xf numFmtId="3" fontId="23" fillId="3" borderId="58" xfId="19" applyNumberFormat="1" applyFont="1" applyFill="1" applyBorder="1" applyAlignment="1">
      <alignment horizontal="center" vertical="center" wrapText="1"/>
      <protection/>
    </xf>
    <xf numFmtId="0" fontId="38" fillId="0" borderId="31" xfId="19" applyFont="1" applyBorder="1" applyAlignment="1">
      <alignment/>
      <protection/>
    </xf>
    <xf numFmtId="3" fontId="23" fillId="0" borderId="34" xfId="18" applyNumberFormat="1" applyFont="1" applyBorder="1" applyAlignment="1">
      <alignment horizontal="center" vertical="center" wrapText="1"/>
      <protection/>
    </xf>
    <xf numFmtId="3" fontId="23" fillId="0" borderId="31" xfId="18" applyNumberFormat="1" applyFont="1" applyBorder="1" applyAlignment="1">
      <alignment horizontal="center" vertical="center" wrapText="1"/>
      <protection/>
    </xf>
    <xf numFmtId="3" fontId="23" fillId="0" borderId="36" xfId="18" applyNumberFormat="1" applyFont="1" applyBorder="1" applyAlignment="1">
      <alignment horizontal="center" vertical="center" wrapText="1"/>
      <protection/>
    </xf>
    <xf numFmtId="3" fontId="23" fillId="3" borderId="36" xfId="18" applyNumberFormat="1" applyFont="1" applyFill="1" applyBorder="1" applyAlignment="1">
      <alignment horizontal="center" vertical="center" wrapText="1"/>
      <protection/>
    </xf>
    <xf numFmtId="3" fontId="23" fillId="0" borderId="23" xfId="18" applyNumberFormat="1" applyFont="1" applyBorder="1" applyAlignment="1">
      <alignment horizontal="center" vertical="center" wrapText="1"/>
      <protection/>
    </xf>
    <xf numFmtId="3" fontId="22" fillId="0" borderId="25" xfId="19" applyNumberFormat="1" applyFont="1" applyBorder="1" applyAlignment="1">
      <alignment horizontal="center" vertical="center" wrapText="1"/>
      <protection/>
    </xf>
    <xf numFmtId="3" fontId="22" fillId="0" borderId="65" xfId="19" applyNumberFormat="1" applyFont="1" applyBorder="1" applyAlignment="1">
      <alignment horizontal="center" vertical="center" wrapText="1"/>
      <protection/>
    </xf>
    <xf numFmtId="3" fontId="23" fillId="0" borderId="29" xfId="19" applyNumberFormat="1" applyFont="1" applyBorder="1" applyAlignment="1">
      <alignment horizontal="center" vertical="center" wrapText="1"/>
      <protection/>
    </xf>
    <xf numFmtId="3" fontId="23" fillId="0" borderId="34" xfId="19" applyNumberFormat="1" applyFont="1" applyBorder="1" applyAlignment="1">
      <alignment horizontal="center" vertical="center" wrapText="1"/>
      <protection/>
    </xf>
    <xf numFmtId="3" fontId="23" fillId="0" borderId="31" xfId="19" applyNumberFormat="1" applyFont="1" applyBorder="1" applyAlignment="1">
      <alignment horizontal="center" vertical="center" wrapText="1"/>
      <protection/>
    </xf>
    <xf numFmtId="3" fontId="23" fillId="0" borderId="36" xfId="19" applyNumberFormat="1" applyFont="1" applyBorder="1" applyAlignment="1">
      <alignment horizontal="center" vertical="center" wrapText="1"/>
      <protection/>
    </xf>
    <xf numFmtId="3" fontId="22" fillId="0" borderId="29" xfId="19" applyNumberFormat="1" applyFont="1" applyFill="1" applyBorder="1" applyAlignment="1">
      <alignment horizontal="center" vertical="center" wrapText="1"/>
      <protection/>
    </xf>
    <xf numFmtId="3" fontId="22" fillId="0" borderId="56" xfId="19" applyNumberFormat="1" applyFont="1" applyFill="1" applyBorder="1" applyAlignment="1">
      <alignment horizontal="center" vertical="center" wrapText="1"/>
      <protection/>
    </xf>
    <xf numFmtId="3" fontId="22" fillId="0" borderId="31" xfId="19" applyNumberFormat="1" applyFont="1" applyFill="1" applyBorder="1" applyAlignment="1">
      <alignment horizontal="center" vertical="center" wrapText="1"/>
      <protection/>
    </xf>
    <xf numFmtId="3" fontId="22" fillId="0" borderId="57" xfId="19" applyNumberFormat="1" applyFont="1" applyFill="1" applyBorder="1" applyAlignment="1">
      <alignment horizontal="center" vertical="center" wrapText="1"/>
      <protection/>
    </xf>
    <xf numFmtId="3" fontId="23" fillId="0" borderId="29" xfId="19" applyNumberFormat="1" applyFont="1" applyFill="1" applyBorder="1" applyAlignment="1">
      <alignment horizontal="center" vertical="center" wrapText="1"/>
      <protection/>
    </xf>
    <xf numFmtId="3" fontId="34" fillId="0" borderId="31" xfId="18" applyNumberFormat="1" applyFont="1" applyFill="1" applyBorder="1" applyAlignment="1">
      <alignment horizontal="center" vertical="center" wrapText="1"/>
      <protection/>
    </xf>
    <xf numFmtId="3" fontId="34" fillId="0" borderId="31" xfId="19" applyNumberFormat="1" applyFont="1" applyFill="1" applyBorder="1" applyAlignment="1">
      <alignment horizontal="center" vertical="center" wrapText="1"/>
      <protection/>
    </xf>
    <xf numFmtId="3" fontId="22" fillId="0" borderId="31" xfId="18" applyNumberFormat="1" applyFont="1" applyFill="1" applyBorder="1" applyAlignment="1">
      <alignment horizontal="center" vertical="center" wrapText="1"/>
      <protection/>
    </xf>
    <xf numFmtId="3" fontId="23" fillId="3" borderId="16" xfId="18" applyNumberFormat="1" applyFont="1" applyFill="1" applyBorder="1" applyAlignment="1">
      <alignment horizontal="center" vertical="center" wrapText="1"/>
      <protection/>
    </xf>
    <xf numFmtId="3" fontId="22" fillId="0" borderId="65" xfId="18" applyNumberFormat="1" applyFont="1" applyFill="1" applyBorder="1" applyAlignment="1">
      <alignment horizontal="center" vertical="center" wrapText="1"/>
      <protection/>
    </xf>
    <xf numFmtId="3" fontId="23" fillId="3" borderId="34" xfId="18" applyNumberFormat="1" applyFont="1" applyFill="1" applyBorder="1" applyAlignment="1">
      <alignment horizontal="center" vertical="center" wrapText="1"/>
      <protection/>
    </xf>
    <xf numFmtId="3" fontId="22" fillId="0" borderId="31" xfId="18" applyNumberFormat="1" applyFont="1" applyFill="1" applyBorder="1" applyAlignment="1">
      <alignment horizontal="center" vertical="center" wrapText="1"/>
      <protection/>
    </xf>
    <xf numFmtId="3" fontId="22" fillId="0" borderId="57" xfId="19" applyNumberFormat="1" applyFont="1" applyFill="1" applyBorder="1" applyAlignment="1">
      <alignment horizontal="center" vertical="center" wrapText="1"/>
      <protection/>
    </xf>
    <xf numFmtId="3" fontId="22" fillId="0" borderId="31" xfId="19" applyNumberFormat="1" applyFont="1" applyFill="1" applyBorder="1" applyAlignment="1">
      <alignment horizontal="center" vertical="center" wrapText="1"/>
      <protection/>
    </xf>
    <xf numFmtId="0" fontId="21" fillId="0" borderId="16" xfId="19" applyFont="1" applyBorder="1" applyAlignment="1">
      <alignment horizontal="center" vertical="center" wrapText="1"/>
      <protection/>
    </xf>
    <xf numFmtId="3" fontId="22" fillId="0" borderId="25" xfId="18" applyNumberFormat="1" applyFont="1" applyBorder="1" applyAlignment="1">
      <alignment horizontal="center" vertical="center" wrapText="1"/>
      <protection/>
    </xf>
    <xf numFmtId="3" fontId="22" fillId="0" borderId="65" xfId="18" applyNumberFormat="1" applyFont="1" applyBorder="1" applyAlignment="1">
      <alignment horizontal="center" vertical="center" wrapText="1"/>
      <protection/>
    </xf>
    <xf numFmtId="3" fontId="22" fillId="0" borderId="65" xfId="18" applyNumberFormat="1" applyFont="1" applyFill="1" applyBorder="1" applyAlignment="1">
      <alignment horizontal="center" vertical="center" wrapText="1"/>
      <protection/>
    </xf>
    <xf numFmtId="0" fontId="21" fillId="0" borderId="34" xfId="19" applyFont="1" applyBorder="1" applyAlignment="1">
      <alignment horizontal="center" vertical="center" wrapText="1"/>
      <protection/>
    </xf>
    <xf numFmtId="0" fontId="21" fillId="0" borderId="36" xfId="19" applyFont="1" applyBorder="1" applyAlignment="1">
      <alignment horizontal="center" vertical="center" wrapText="1"/>
      <protection/>
    </xf>
    <xf numFmtId="0" fontId="37" fillId="0" borderId="31" xfId="19" applyFont="1" applyBorder="1" applyAlignment="1">
      <alignment horizontal="center" vertical="center" wrapText="1"/>
      <protection/>
    </xf>
    <xf numFmtId="3" fontId="23" fillId="3" borderId="29" xfId="19" applyNumberFormat="1" applyFont="1" applyFill="1" applyBorder="1" applyAlignment="1">
      <alignment horizontal="center" vertical="center"/>
      <protection/>
    </xf>
    <xf numFmtId="3" fontId="23" fillId="3" borderId="31" xfId="19" applyNumberFormat="1" applyFont="1" applyFill="1" applyBorder="1" applyAlignment="1">
      <alignment horizontal="center" vertical="center"/>
      <protection/>
    </xf>
    <xf numFmtId="3" fontId="23" fillId="3" borderId="33" xfId="19" applyNumberFormat="1" applyFont="1" applyFill="1" applyBorder="1" applyAlignment="1">
      <alignment horizontal="center" vertical="center"/>
      <protection/>
    </xf>
    <xf numFmtId="3" fontId="22" fillId="0" borderId="65" xfId="19" applyNumberFormat="1" applyFont="1" applyFill="1" applyBorder="1" applyAlignment="1">
      <alignment horizontal="center" vertical="center" wrapText="1"/>
      <protection/>
    </xf>
    <xf numFmtId="3" fontId="29" fillId="0" borderId="64" xfId="18" applyNumberFormat="1" applyFont="1" applyBorder="1" applyAlignment="1">
      <alignment horizontal="center" vertical="center" wrapText="1"/>
      <protection/>
    </xf>
    <xf numFmtId="3" fontId="29" fillId="0" borderId="27" xfId="18" applyNumberFormat="1" applyFont="1" applyBorder="1" applyAlignment="1">
      <alignment horizontal="center" vertical="center" wrapText="1"/>
      <protection/>
    </xf>
    <xf numFmtId="3" fontId="29" fillId="0" borderId="26" xfId="18" applyNumberFormat="1" applyFont="1" applyBorder="1" applyAlignment="1">
      <alignment horizontal="center" vertical="center" wrapText="1"/>
      <protection/>
    </xf>
    <xf numFmtId="3" fontId="29" fillId="0" borderId="73" xfId="18" applyNumberFormat="1" applyFont="1" applyBorder="1" applyAlignment="1">
      <alignment horizontal="center" vertical="center" wrapText="1"/>
      <protection/>
    </xf>
    <xf numFmtId="3" fontId="29" fillId="0" borderId="39" xfId="18" applyNumberFormat="1" applyFont="1" applyBorder="1" applyAlignment="1">
      <alignment horizontal="center" vertical="center" wrapText="1"/>
      <protection/>
    </xf>
    <xf numFmtId="3" fontId="29" fillId="0" borderId="65" xfId="18" applyNumberFormat="1" applyFont="1" applyBorder="1" applyAlignment="1">
      <alignment horizontal="center" vertical="center" wrapText="1"/>
      <protection/>
    </xf>
    <xf numFmtId="3" fontId="29" fillId="0" borderId="31" xfId="18" applyNumberFormat="1" applyFont="1" applyBorder="1" applyAlignment="1">
      <alignment horizontal="center" vertical="center" wrapText="1"/>
      <protection/>
    </xf>
    <xf numFmtId="3" fontId="22" fillId="0" borderId="0" xfId="18" applyNumberFormat="1" applyFont="1" applyFill="1" applyBorder="1" applyAlignment="1">
      <alignment horizontal="right" vertical="center"/>
      <protection/>
    </xf>
    <xf numFmtId="3" fontId="22" fillId="0" borderId="15" xfId="18" applyNumberFormat="1" applyFont="1" applyBorder="1" applyAlignment="1">
      <alignment horizontal="center" vertical="center" wrapText="1"/>
      <protection/>
    </xf>
    <xf numFmtId="3" fontId="22" fillId="0" borderId="9" xfId="18" applyNumberFormat="1" applyFont="1" applyBorder="1" applyAlignment="1">
      <alignment horizontal="center" vertical="center" wrapText="1"/>
      <protection/>
    </xf>
    <xf numFmtId="3" fontId="22" fillId="0" borderId="13" xfId="18" applyNumberFormat="1" applyFont="1" applyBorder="1" applyAlignment="1">
      <alignment horizontal="center" vertical="center" wrapText="1"/>
      <protection/>
    </xf>
    <xf numFmtId="0" fontId="29" fillId="0" borderId="34" xfId="19" applyFont="1" applyBorder="1" applyAlignment="1">
      <alignment horizontal="center" vertical="center" wrapText="1"/>
      <protection/>
    </xf>
    <xf numFmtId="0" fontId="29" fillId="0" borderId="39" xfId="19" applyFont="1" applyBorder="1" applyAlignment="1">
      <alignment horizontal="center" vertical="center" wrapText="1"/>
      <protection/>
    </xf>
    <xf numFmtId="0" fontId="20" fillId="0" borderId="39" xfId="19" applyFont="1" applyBorder="1" applyAlignment="1">
      <alignment horizontal="center" vertical="center" wrapText="1"/>
      <protection/>
    </xf>
    <xf numFmtId="0" fontId="20" fillId="0" borderId="23" xfId="19" applyFont="1" applyBorder="1" applyAlignment="1">
      <alignment horizontal="center" vertical="center" wrapText="1"/>
      <protection/>
    </xf>
    <xf numFmtId="0" fontId="29" fillId="0" borderId="27" xfId="19" applyFont="1" applyBorder="1" applyAlignment="1">
      <alignment horizontal="center" vertical="center" wrapText="1"/>
      <protection/>
    </xf>
    <xf numFmtId="0" fontId="20" fillId="0" borderId="27" xfId="19" applyFont="1" applyBorder="1" applyAlignment="1">
      <alignment horizontal="center" vertical="center" wrapText="1"/>
      <protection/>
    </xf>
    <xf numFmtId="0" fontId="20" fillId="0" borderId="26" xfId="19" applyFont="1" applyBorder="1" applyAlignment="1">
      <alignment horizontal="center" vertical="center" wrapText="1"/>
      <protection/>
    </xf>
    <xf numFmtId="0" fontId="29" fillId="0" borderId="23" xfId="19" applyFont="1" applyBorder="1" applyAlignment="1">
      <alignment horizontal="center" vertical="center" wrapText="1"/>
      <protection/>
    </xf>
    <xf numFmtId="3" fontId="23" fillId="0" borderId="26" xfId="18" applyNumberFormat="1" applyFont="1" applyBorder="1" applyAlignment="1">
      <alignment horizontal="center" vertical="center" wrapText="1"/>
      <protection/>
    </xf>
    <xf numFmtId="0" fontId="30" fillId="0" borderId="36" xfId="19" applyFont="1" applyBorder="1" applyAlignment="1">
      <alignment horizontal="center" vertical="center" wrapText="1"/>
      <protection/>
    </xf>
    <xf numFmtId="0" fontId="30" fillId="0" borderId="39" xfId="18" applyFont="1" applyBorder="1" applyAlignment="1">
      <alignment horizontal="center" vertical="center" wrapText="1"/>
      <protection/>
    </xf>
    <xf numFmtId="0" fontId="6" fillId="0" borderId="23" xfId="19" applyBorder="1" applyAlignment="1">
      <alignment horizontal="center" vertical="center" wrapText="1"/>
      <protection/>
    </xf>
    <xf numFmtId="0" fontId="6" fillId="0" borderId="27" xfId="19" applyBorder="1" applyAlignment="1">
      <alignment vertical="center"/>
      <protection/>
    </xf>
    <xf numFmtId="0" fontId="6" fillId="0" borderId="26" xfId="19" applyBorder="1" applyAlignment="1">
      <alignment vertical="center"/>
      <protection/>
    </xf>
    <xf numFmtId="0" fontId="30" fillId="0" borderId="8" xfId="19" applyFont="1" applyBorder="1" applyAlignment="1">
      <alignment horizontal="center" vertical="center" wrapText="1"/>
      <protection/>
    </xf>
    <xf numFmtId="3" fontId="23" fillId="0" borderId="31" xfId="18" applyNumberFormat="1" applyFont="1" applyFill="1" applyBorder="1" applyAlignment="1">
      <alignment horizontal="center" vertical="center" wrapText="1"/>
      <protection/>
    </xf>
    <xf numFmtId="3" fontId="23" fillId="0" borderId="31" xfId="19" applyNumberFormat="1" applyFont="1" applyFill="1" applyBorder="1" applyAlignment="1">
      <alignment horizontal="center" vertical="center" wrapText="1"/>
      <protection/>
    </xf>
    <xf numFmtId="0" fontId="30" fillId="0" borderId="37" xfId="19" applyFont="1" applyBorder="1" applyAlignment="1">
      <alignment vertical="center" wrapText="1"/>
      <protection/>
    </xf>
    <xf numFmtId="0" fontId="6" fillId="0" borderId="37" xfId="19" applyBorder="1" applyAlignment="1">
      <alignment vertical="center" wrapText="1"/>
      <protection/>
    </xf>
    <xf numFmtId="0" fontId="6" fillId="0" borderId="24" xfId="19" applyBorder="1" applyAlignment="1">
      <alignment vertical="center" wrapText="1"/>
      <protection/>
    </xf>
    <xf numFmtId="3" fontId="30" fillId="0" borderId="31" xfId="18" applyNumberFormat="1" applyFont="1" applyBorder="1" applyAlignment="1">
      <alignment horizontal="center" vertical="center" wrapText="1"/>
      <protection/>
    </xf>
    <xf numFmtId="0" fontId="30" fillId="0" borderId="31" xfId="19" applyFont="1" applyBorder="1" applyAlignment="1">
      <alignment vertical="center" wrapText="1"/>
      <protection/>
    </xf>
    <xf numFmtId="0" fontId="6" fillId="0" borderId="31" xfId="19" applyBorder="1" applyAlignment="1">
      <alignment vertical="center" wrapText="1"/>
      <protection/>
    </xf>
    <xf numFmtId="0" fontId="30" fillId="0" borderId="68" xfId="18" applyFont="1" applyBorder="1" applyAlignment="1">
      <alignment horizontal="center" vertical="center" wrapText="1"/>
      <protection/>
    </xf>
    <xf numFmtId="0" fontId="30" fillId="0" borderId="70" xfId="19" applyFont="1" applyBorder="1" applyAlignment="1">
      <alignment vertical="center" wrapText="1"/>
      <protection/>
    </xf>
    <xf numFmtId="0" fontId="6" fillId="0" borderId="70" xfId="19" applyBorder="1" applyAlignment="1">
      <alignment vertical="center" wrapText="1"/>
      <protection/>
    </xf>
    <xf numFmtId="0" fontId="6" fillId="0" borderId="69" xfId="19" applyBorder="1" applyAlignment="1">
      <alignment vertical="center" wrapText="1"/>
      <protection/>
    </xf>
    <xf numFmtId="0" fontId="30" fillId="0" borderId="70" xfId="18" applyFont="1" applyBorder="1" applyAlignment="1">
      <alignment horizontal="center" vertical="center" wrapText="1"/>
      <protection/>
    </xf>
    <xf numFmtId="0" fontId="30" fillId="0" borderId="16" xfId="19" applyFont="1" applyBorder="1" applyAlignment="1">
      <alignment horizontal="center" vertical="center" wrapText="1"/>
      <protection/>
    </xf>
    <xf numFmtId="3" fontId="30" fillId="0" borderId="16" xfId="19" applyNumberFormat="1" applyFont="1" applyBorder="1" applyAlignment="1">
      <alignment horizontal="center" vertical="center" wrapText="1"/>
      <protection/>
    </xf>
    <xf numFmtId="0" fontId="29" fillId="0" borderId="35" xfId="19" applyFont="1" applyBorder="1" applyAlignment="1">
      <alignment horizontal="center" vertical="center" wrapText="1"/>
      <protection/>
    </xf>
    <xf numFmtId="0" fontId="29" fillId="0" borderId="61" xfId="19" applyFont="1" applyBorder="1" applyAlignment="1">
      <alignment horizontal="center" vertical="center" wrapText="1"/>
      <protection/>
    </xf>
    <xf numFmtId="0" fontId="29" fillId="0" borderId="38" xfId="19" applyFont="1" applyBorder="1" applyAlignment="1">
      <alignment horizontal="center" vertical="center" wrapText="1"/>
      <protection/>
    </xf>
    <xf numFmtId="0" fontId="29" fillId="0" borderId="37" xfId="19" applyFont="1" applyBorder="1" applyAlignment="1">
      <alignment horizontal="center" vertical="center" wrapText="1"/>
      <protection/>
    </xf>
    <xf numFmtId="0" fontId="29" fillId="0" borderId="0" xfId="19" applyFont="1" applyBorder="1" applyAlignment="1">
      <alignment horizontal="center" vertical="center" wrapText="1"/>
      <protection/>
    </xf>
    <xf numFmtId="0" fontId="29" fillId="0" borderId="40" xfId="19" applyFont="1" applyBorder="1" applyAlignment="1">
      <alignment horizontal="center" vertical="center" wrapText="1"/>
      <protection/>
    </xf>
    <xf numFmtId="0" fontId="29" fillId="0" borderId="24" xfId="19" applyFont="1" applyBorder="1" applyAlignment="1">
      <alignment horizontal="center" vertical="center" wrapText="1"/>
      <protection/>
    </xf>
    <xf numFmtId="0" fontId="29" fillId="0" borderId="2" xfId="19" applyFont="1" applyBorder="1" applyAlignment="1">
      <alignment horizontal="center" vertical="center" wrapText="1"/>
      <protection/>
    </xf>
    <xf numFmtId="0" fontId="29" fillId="0" borderId="50" xfId="19" applyFont="1" applyBorder="1" applyAlignment="1">
      <alignment horizontal="center" vertical="center" wrapText="1"/>
      <protection/>
    </xf>
    <xf numFmtId="0" fontId="29" fillId="0" borderId="36" xfId="19" applyFont="1" applyBorder="1" applyAlignment="1">
      <alignment horizontal="center" vertical="center" wrapText="1"/>
      <protection/>
    </xf>
    <xf numFmtId="3" fontId="22" fillId="0" borderId="21" xfId="18" applyNumberFormat="1" applyFont="1" applyBorder="1" applyAlignment="1">
      <alignment horizontal="center" vertical="center" wrapText="1"/>
      <protection/>
    </xf>
    <xf numFmtId="0" fontId="30" fillId="0" borderId="34" xfId="19" applyFont="1" applyBorder="1" applyAlignment="1">
      <alignment horizontal="center" vertical="center" wrapText="1"/>
      <protection/>
    </xf>
    <xf numFmtId="0" fontId="30" fillId="0" borderId="35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6" fillId="0" borderId="6" xfId="19" applyBorder="1" applyAlignment="1">
      <alignment horizontal="center" vertical="center" wrapText="1"/>
      <protection/>
    </xf>
    <xf numFmtId="0" fontId="21" fillId="0" borderId="6" xfId="19" applyFont="1" applyBorder="1" applyAlignment="1">
      <alignment horizontal="center" vertical="center" wrapText="1"/>
      <protection/>
    </xf>
    <xf numFmtId="0" fontId="30" fillId="0" borderId="33" xfId="18" applyFont="1" applyBorder="1" applyAlignment="1">
      <alignment horizontal="center" vertical="center" wrapText="1"/>
      <protection/>
    </xf>
    <xf numFmtId="0" fontId="30" fillId="0" borderId="33" xfId="19" applyFont="1" applyBorder="1" applyAlignment="1">
      <alignment horizontal="center" vertical="center" wrapText="1"/>
      <protection/>
    </xf>
    <xf numFmtId="0" fontId="30" fillId="2" borderId="31" xfId="19" applyFont="1" applyFill="1" applyBorder="1" applyAlignment="1">
      <alignment horizontal="center" vertical="center" wrapText="1"/>
      <protection/>
    </xf>
    <xf numFmtId="0" fontId="6" fillId="0" borderId="9" xfId="19" applyBorder="1" applyAlignment="1">
      <alignment/>
      <protection/>
    </xf>
    <xf numFmtId="3" fontId="30" fillId="0" borderId="35" xfId="18" applyNumberFormat="1" applyFont="1" applyBorder="1" applyAlignment="1">
      <alignment horizontal="center" vertical="center" wrapText="1"/>
      <protection/>
    </xf>
    <xf numFmtId="0" fontId="6" fillId="0" borderId="21" xfId="19" applyBorder="1" applyAlignment="1">
      <alignment horizontal="center" vertical="center" wrapText="1"/>
      <protection/>
    </xf>
    <xf numFmtId="0" fontId="6" fillId="0" borderId="9" xfId="19" applyBorder="1" applyAlignment="1">
      <alignment horizontal="center" vertical="center" wrapText="1"/>
      <protection/>
    </xf>
    <xf numFmtId="3" fontId="22" fillId="0" borderId="36" xfId="18" applyNumberFormat="1" applyFont="1" applyBorder="1" applyAlignment="1">
      <alignment horizontal="center" vertical="center" wrapText="1"/>
      <protection/>
    </xf>
    <xf numFmtId="0" fontId="29" fillId="0" borderId="39" xfId="19" applyFont="1" applyBorder="1" applyAlignment="1">
      <alignment horizontal="center" vertical="center"/>
      <protection/>
    </xf>
    <xf numFmtId="0" fontId="29" fillId="0" borderId="23" xfId="19" applyFont="1" applyBorder="1" applyAlignment="1">
      <alignment horizontal="center" vertical="center"/>
      <protection/>
    </xf>
    <xf numFmtId="0" fontId="6" fillId="0" borderId="45" xfId="19" applyBorder="1" applyAlignment="1">
      <alignment horizontal="center" vertical="center" wrapText="1"/>
      <protection/>
    </xf>
    <xf numFmtId="0" fontId="6" fillId="0" borderId="47" xfId="19" applyBorder="1" applyAlignment="1">
      <alignment horizontal="center" vertical="center" wrapText="1"/>
      <protection/>
    </xf>
    <xf numFmtId="0" fontId="30" fillId="0" borderId="27" xfId="19" applyFont="1" applyBorder="1" applyAlignment="1">
      <alignment horizontal="left" vertical="center" wrapText="1"/>
      <protection/>
    </xf>
    <xf numFmtId="0" fontId="6" fillId="0" borderId="27" xfId="19" applyBorder="1" applyAlignment="1">
      <alignment horizontal="left" vertical="center" wrapText="1"/>
      <protection/>
    </xf>
    <xf numFmtId="0" fontId="6" fillId="0" borderId="47" xfId="19" applyBorder="1" applyAlignment="1">
      <alignment horizontal="left" vertical="center" wrapText="1"/>
      <protection/>
    </xf>
    <xf numFmtId="3" fontId="22" fillId="0" borderId="30" xfId="18" applyNumberFormat="1" applyFont="1" applyBorder="1" applyAlignment="1">
      <alignment horizontal="center" vertical="center" wrapText="1"/>
      <protection/>
    </xf>
    <xf numFmtId="3" fontId="22" fillId="0" borderId="30" xfId="19" applyNumberFormat="1" applyFont="1" applyBorder="1" applyAlignment="1">
      <alignment horizontal="center" vertical="center" wrapText="1"/>
      <protection/>
    </xf>
    <xf numFmtId="0" fontId="30" fillId="0" borderId="13" xfId="18" applyFont="1" applyBorder="1" applyAlignment="1">
      <alignment horizontal="center" vertical="center" wrapText="1"/>
      <protection/>
    </xf>
    <xf numFmtId="0" fontId="30" fillId="0" borderId="6" xfId="18" applyFont="1" applyBorder="1" applyAlignment="1">
      <alignment horizontal="center" vertical="center" wrapText="1"/>
      <protection/>
    </xf>
    <xf numFmtId="0" fontId="30" fillId="0" borderId="31" xfId="18" applyFont="1" applyBorder="1" applyAlignment="1">
      <alignment horizontal="center" vertical="center"/>
      <protection/>
    </xf>
    <xf numFmtId="4" fontId="30" fillId="0" borderId="31" xfId="18" applyNumberFormat="1" applyFont="1" applyBorder="1" applyAlignment="1">
      <alignment horizontal="center" vertical="center"/>
      <protection/>
    </xf>
    <xf numFmtId="4" fontId="30" fillId="0" borderId="31" xfId="18" applyNumberFormat="1" applyFont="1" applyBorder="1" applyAlignment="1">
      <alignment horizontal="left" vertical="center" wrapText="1"/>
      <protection/>
    </xf>
    <xf numFmtId="0" fontId="30" fillId="0" borderId="39" xfId="19" applyFont="1" applyBorder="1" applyAlignment="1">
      <alignment horizontal="center" vertical="center"/>
      <protection/>
    </xf>
    <xf numFmtId="0" fontId="6" fillId="0" borderId="39" xfId="19" applyBorder="1" applyAlignment="1">
      <alignment horizontal="center" vertical="center"/>
      <protection/>
    </xf>
    <xf numFmtId="0" fontId="6" fillId="0" borderId="23" xfId="19" applyBorder="1" applyAlignment="1">
      <alignment horizontal="center" vertical="center"/>
      <protection/>
    </xf>
    <xf numFmtId="0" fontId="29" fillId="0" borderId="34" xfId="18" applyFont="1" applyBorder="1" applyAlignment="1">
      <alignment horizontal="center" vertical="center" wrapText="1"/>
      <protection/>
    </xf>
    <xf numFmtId="0" fontId="20" fillId="0" borderId="39" xfId="19" applyFont="1" applyBorder="1" applyAlignment="1">
      <alignment horizontal="center" vertical="center"/>
      <protection/>
    </xf>
    <xf numFmtId="0" fontId="20" fillId="0" borderId="23" xfId="19" applyFont="1" applyBorder="1" applyAlignment="1">
      <alignment horizontal="center" vertical="center"/>
      <protection/>
    </xf>
    <xf numFmtId="3" fontId="23" fillId="0" borderId="31" xfId="18" applyNumberFormat="1" applyFont="1" applyBorder="1" applyAlignment="1">
      <alignment horizontal="center" vertical="center"/>
      <protection/>
    </xf>
    <xf numFmtId="4" fontId="30" fillId="0" borderId="8" xfId="18" applyNumberFormat="1" applyFont="1" applyBorder="1" applyAlignment="1">
      <alignment horizontal="center" vertical="center" wrapText="1"/>
      <protection/>
    </xf>
    <xf numFmtId="3" fontId="23" fillId="0" borderId="31" xfId="19" applyNumberFormat="1" applyFont="1" applyBorder="1" applyAlignment="1">
      <alignment horizontal="center" vertical="center" wrapText="1"/>
      <protection/>
    </xf>
    <xf numFmtId="3" fontId="23" fillId="0" borderId="31" xfId="18" applyNumberFormat="1" applyFont="1" applyBorder="1" applyAlignment="1">
      <alignment horizontal="center" vertical="center"/>
      <protection/>
    </xf>
    <xf numFmtId="3" fontId="22" fillId="0" borderId="27" xfId="18" applyNumberFormat="1" applyFont="1" applyBorder="1" applyAlignment="1">
      <alignment horizontal="center" vertical="center" wrapText="1"/>
      <protection/>
    </xf>
    <xf numFmtId="3" fontId="22" fillId="0" borderId="47" xfId="18" applyNumberFormat="1" applyFont="1" applyBorder="1" applyAlignment="1">
      <alignment horizontal="center" vertical="center" wrapText="1"/>
      <protection/>
    </xf>
    <xf numFmtId="0" fontId="30" fillId="0" borderId="35" xfId="19" applyFont="1" applyBorder="1" applyAlignment="1">
      <alignment horizontal="center" vertical="center"/>
      <protection/>
    </xf>
    <xf numFmtId="0" fontId="30" fillId="0" borderId="37" xfId="19" applyFont="1" applyBorder="1" applyAlignment="1">
      <alignment horizontal="center" vertical="center"/>
      <protection/>
    </xf>
    <xf numFmtId="0" fontId="6" fillId="0" borderId="37" xfId="19" applyBorder="1" applyAlignment="1">
      <alignment horizontal="center" vertical="center"/>
      <protection/>
    </xf>
    <xf numFmtId="0" fontId="6" fillId="0" borderId="24" xfId="19" applyBorder="1" applyAlignment="1">
      <alignment horizontal="center" vertical="center"/>
      <protection/>
    </xf>
    <xf numFmtId="3" fontId="23" fillId="0" borderId="21" xfId="18" applyNumberFormat="1" applyFont="1" applyBorder="1" applyAlignment="1">
      <alignment horizontal="center" vertical="center" wrapText="1"/>
      <protection/>
    </xf>
    <xf numFmtId="49" fontId="30" fillId="0" borderId="16" xfId="18" applyNumberFormat="1" applyFont="1" applyBorder="1" applyAlignment="1">
      <alignment horizontal="center" vertical="center" wrapText="1"/>
      <protection/>
    </xf>
    <xf numFmtId="0" fontId="29" fillId="0" borderId="34" xfId="19" applyFont="1" applyBorder="1" applyAlignment="1">
      <alignment horizontal="center" vertical="center"/>
      <protection/>
    </xf>
    <xf numFmtId="3" fontId="22" fillId="0" borderId="6" xfId="18" applyNumberFormat="1" applyFont="1" applyBorder="1" applyAlignment="1">
      <alignment horizontal="center" vertical="center" wrapText="1"/>
      <protection/>
    </xf>
    <xf numFmtId="3" fontId="22" fillId="0" borderId="15" xfId="18" applyNumberFormat="1" applyFont="1" applyBorder="1" applyAlignment="1">
      <alignment horizontal="center" vertical="center"/>
      <protection/>
    </xf>
    <xf numFmtId="0" fontId="20" fillId="0" borderId="9" xfId="19" applyFont="1" applyBorder="1" applyAlignment="1">
      <alignment horizontal="center" vertical="center"/>
      <protection/>
    </xf>
    <xf numFmtId="3" fontId="22" fillId="0" borderId="13" xfId="18" applyNumberFormat="1" applyFont="1" applyBorder="1" applyAlignment="1">
      <alignment horizontal="center" vertical="center"/>
      <protection/>
    </xf>
    <xf numFmtId="3" fontId="22" fillId="0" borderId="9" xfId="18" applyNumberFormat="1" applyFont="1" applyBorder="1" applyAlignment="1">
      <alignment horizontal="center" vertical="center"/>
      <protection/>
    </xf>
    <xf numFmtId="0" fontId="29" fillId="0" borderId="13" xfId="18" applyFont="1" applyBorder="1" applyAlignment="1">
      <alignment horizontal="center" vertical="center" wrapText="1"/>
      <protection/>
    </xf>
    <xf numFmtId="0" fontId="29" fillId="0" borderId="6" xfId="19" applyFont="1" applyBorder="1" applyAlignment="1">
      <alignment horizontal="center" vertical="center"/>
      <protection/>
    </xf>
    <xf numFmtId="0" fontId="20" fillId="0" borderId="6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horizontal="center" vertical="center"/>
      <protection/>
    </xf>
    <xf numFmtId="3" fontId="22" fillId="0" borderId="21" xfId="18" applyNumberFormat="1" applyFont="1" applyBorder="1" applyAlignment="1">
      <alignment horizontal="center" vertical="center"/>
      <protection/>
    </xf>
    <xf numFmtId="0" fontId="30" fillId="0" borderId="29" xfId="18" applyFont="1" applyBorder="1" applyAlignment="1">
      <alignment horizontal="center" vertical="center" wrapText="1"/>
      <protection/>
    </xf>
    <xf numFmtId="0" fontId="6" fillId="0" borderId="29" xfId="19" applyBorder="1" applyAlignment="1">
      <alignment horizontal="center" vertical="center" wrapText="1"/>
      <protection/>
    </xf>
    <xf numFmtId="3" fontId="40" fillId="0" borderId="33" xfId="18" applyNumberFormat="1" applyFont="1" applyFill="1" applyBorder="1" applyAlignment="1">
      <alignment horizontal="center" vertical="center" wrapText="1"/>
      <protection/>
    </xf>
    <xf numFmtId="0" fontId="29" fillId="0" borderId="27" xfId="19" applyFont="1" applyBorder="1" applyAlignment="1">
      <alignment horizontal="center" vertical="center"/>
      <protection/>
    </xf>
    <xf numFmtId="0" fontId="20" fillId="0" borderId="27" xfId="19" applyFont="1" applyBorder="1" applyAlignment="1">
      <alignment horizontal="center" vertical="center"/>
      <protection/>
    </xf>
    <xf numFmtId="0" fontId="20" fillId="0" borderId="26" xfId="19" applyFont="1" applyBorder="1" applyAlignment="1">
      <alignment horizontal="center" vertical="center"/>
      <protection/>
    </xf>
    <xf numFmtId="0" fontId="29" fillId="0" borderId="64" xfId="18" applyFont="1" applyBorder="1" applyAlignment="1">
      <alignment horizontal="center" vertical="center" wrapText="1"/>
      <protection/>
    </xf>
    <xf numFmtId="0" fontId="29" fillId="0" borderId="26" xfId="18" applyFont="1" applyBorder="1" applyAlignment="1">
      <alignment horizontal="center" vertical="center" wrapText="1"/>
      <protection/>
    </xf>
    <xf numFmtId="0" fontId="29" fillId="0" borderId="18" xfId="18" applyFont="1" applyBorder="1" applyAlignment="1">
      <alignment horizontal="center" vertical="center" wrapText="1"/>
      <protection/>
    </xf>
    <xf numFmtId="0" fontId="29" fillId="0" borderId="8" xfId="18" applyFont="1" applyBorder="1" applyAlignment="1">
      <alignment horizontal="center" vertical="center" wrapText="1"/>
      <protection/>
    </xf>
    <xf numFmtId="0" fontId="29" fillId="0" borderId="28" xfId="18" applyFont="1" applyBorder="1" applyAlignment="1">
      <alignment horizontal="center" vertical="center" wrapText="1"/>
      <protection/>
    </xf>
    <xf numFmtId="0" fontId="29" fillId="0" borderId="5" xfId="18" applyFont="1" applyBorder="1" applyAlignment="1">
      <alignment horizontal="center" vertical="center" wrapText="1"/>
      <protection/>
    </xf>
    <xf numFmtId="0" fontId="30" fillId="0" borderId="10" xfId="19" applyFont="1" applyBorder="1" applyAlignment="1">
      <alignment horizontal="center" vertical="center" wrapText="1"/>
      <protection/>
    </xf>
    <xf numFmtId="3" fontId="29" fillId="0" borderId="37" xfId="18" applyNumberFormat="1" applyFont="1" applyBorder="1" applyAlignment="1">
      <alignment horizontal="center" vertical="center" wrapText="1"/>
      <protection/>
    </xf>
    <xf numFmtId="3" fontId="29" fillId="0" borderId="36" xfId="18" applyNumberFormat="1" applyFont="1" applyBorder="1" applyAlignment="1">
      <alignment horizontal="center" vertical="center" wrapText="1"/>
      <protection/>
    </xf>
    <xf numFmtId="3" fontId="29" fillId="0" borderId="24" xfId="18" applyNumberFormat="1" applyFont="1" applyBorder="1" applyAlignment="1">
      <alignment horizontal="center" vertical="center"/>
      <protection/>
    </xf>
    <xf numFmtId="3" fontId="29" fillId="0" borderId="2" xfId="18" applyNumberFormat="1" applyFont="1" applyBorder="1" applyAlignment="1">
      <alignment horizontal="center" vertical="center"/>
      <protection/>
    </xf>
    <xf numFmtId="0" fontId="30" fillId="0" borderId="2" xfId="19" applyFont="1" applyBorder="1" applyAlignment="1">
      <alignment horizontal="center" vertical="center"/>
      <protection/>
    </xf>
    <xf numFmtId="0" fontId="30" fillId="0" borderId="69" xfId="19" applyFont="1" applyBorder="1" applyAlignment="1">
      <alignment horizontal="center" vertical="center"/>
      <protection/>
    </xf>
    <xf numFmtId="0" fontId="29" fillId="0" borderId="73" xfId="18" applyFont="1" applyBorder="1" applyAlignment="1">
      <alignment horizontal="center" vertical="center" wrapText="1"/>
      <protection/>
    </xf>
    <xf numFmtId="0" fontId="30" fillId="0" borderId="23" xfId="19" applyFont="1" applyBorder="1" applyAlignment="1">
      <alignment horizontal="center" vertical="center" wrapText="1"/>
      <protection/>
    </xf>
    <xf numFmtId="0" fontId="29" fillId="0" borderId="62" xfId="18" applyFont="1" applyBorder="1" applyAlignment="1">
      <alignment horizontal="center" vertical="center" wrapText="1"/>
      <protection/>
    </xf>
    <xf numFmtId="0" fontId="30" fillId="0" borderId="75" xfId="19" applyFont="1" applyBorder="1" applyAlignment="1">
      <alignment horizontal="center" vertical="center" wrapText="1"/>
      <protection/>
    </xf>
    <xf numFmtId="0" fontId="30" fillId="0" borderId="69" xfId="19" applyFont="1" applyBorder="1" applyAlignment="1">
      <alignment horizontal="center" vertical="center" wrapText="1"/>
      <protection/>
    </xf>
    <xf numFmtId="3" fontId="22" fillId="0" borderId="4" xfId="18" applyNumberFormat="1" applyFont="1" applyBorder="1" applyAlignment="1">
      <alignment horizontal="center" vertical="center"/>
      <protection/>
    </xf>
    <xf numFmtId="3" fontId="22" fillId="0" borderId="19" xfId="18" applyNumberFormat="1" applyFont="1" applyBorder="1" applyAlignment="1">
      <alignment horizontal="center" vertical="center"/>
      <protection/>
    </xf>
    <xf numFmtId="3" fontId="22" fillId="0" borderId="44" xfId="18" applyNumberFormat="1" applyFont="1" applyBorder="1" applyAlignment="1">
      <alignment horizontal="center" vertical="center"/>
      <protection/>
    </xf>
    <xf numFmtId="3" fontId="29" fillId="0" borderId="80" xfId="18" applyNumberFormat="1" applyFont="1" applyBorder="1" applyAlignment="1">
      <alignment horizontal="center" vertical="center"/>
      <protection/>
    </xf>
    <xf numFmtId="3" fontId="29" fillId="0" borderId="79" xfId="18" applyNumberFormat="1" applyFont="1" applyBorder="1" applyAlignment="1">
      <alignment horizontal="center" vertical="center"/>
      <protection/>
    </xf>
    <xf numFmtId="0" fontId="30" fillId="0" borderId="79" xfId="19" applyFont="1" applyBorder="1" applyAlignment="1">
      <alignment horizontal="center" vertical="center"/>
      <protection/>
    </xf>
    <xf numFmtId="0" fontId="30" fillId="0" borderId="78" xfId="19" applyFont="1" applyBorder="1" applyAlignment="1">
      <alignment horizontal="center" vertical="center"/>
      <protection/>
    </xf>
    <xf numFmtId="3" fontId="29" fillId="0" borderId="30" xfId="18" applyNumberFormat="1" applyFont="1" applyBorder="1" applyAlignment="1">
      <alignment horizontal="center" vertical="center" wrapText="1"/>
      <protection/>
    </xf>
    <xf numFmtId="3" fontId="29" fillId="0" borderId="67" xfId="18" applyNumberFormat="1" applyFont="1" applyBorder="1" applyAlignment="1">
      <alignment horizontal="center" vertical="center" wrapText="1"/>
      <protection/>
    </xf>
    <xf numFmtId="0" fontId="30" fillId="0" borderId="81" xfId="18" applyFont="1" applyBorder="1" applyAlignment="1">
      <alignment horizontal="center" vertical="center" wrapText="1"/>
      <protection/>
    </xf>
    <xf numFmtId="0" fontId="30" fillId="0" borderId="77" xfId="18" applyFont="1" applyBorder="1" applyAlignment="1">
      <alignment horizontal="center" vertical="center" wrapText="1"/>
      <protection/>
    </xf>
    <xf numFmtId="3" fontId="22" fillId="0" borderId="82" xfId="18" applyNumberFormat="1" applyFont="1" applyBorder="1" applyAlignment="1">
      <alignment horizontal="center" vertical="center"/>
      <protection/>
    </xf>
    <xf numFmtId="3" fontId="22" fillId="0" borderId="11" xfId="18" applyNumberFormat="1" applyFont="1" applyBorder="1" applyAlignment="1">
      <alignment horizontal="center" vertical="center"/>
      <protection/>
    </xf>
    <xf numFmtId="0" fontId="29" fillId="0" borderId="71" xfId="18" applyFont="1" applyBorder="1" applyAlignment="1">
      <alignment horizontal="center" vertical="center" wrapText="1"/>
      <protection/>
    </xf>
    <xf numFmtId="3" fontId="36" fillId="3" borderId="31" xfId="19" applyNumberFormat="1" applyFont="1" applyFill="1" applyBorder="1" applyAlignment="1">
      <alignment horizontal="center" vertical="center"/>
      <protection/>
    </xf>
    <xf numFmtId="0" fontId="21" fillId="0" borderId="9" xfId="19" applyFont="1" applyBorder="1" applyAlignment="1">
      <alignment horizontal="center" vertical="center" wrapText="1"/>
      <protection/>
    </xf>
    <xf numFmtId="3" fontId="23" fillId="0" borderId="11" xfId="18" applyNumberFormat="1" applyFont="1" applyBorder="1" applyAlignment="1">
      <alignment horizontal="center" vertical="center" wrapText="1"/>
      <protection/>
    </xf>
    <xf numFmtId="0" fontId="30" fillId="0" borderId="29" xfId="19" applyFont="1" applyBorder="1" applyAlignment="1">
      <alignment horizontal="center" vertical="center" wrapText="1"/>
      <protection/>
    </xf>
    <xf numFmtId="3" fontId="22" fillId="0" borderId="57" xfId="18" applyNumberFormat="1" applyFont="1" applyBorder="1" applyAlignment="1">
      <alignment horizontal="center" vertical="center" wrapText="1"/>
      <protection/>
    </xf>
    <xf numFmtId="0" fontId="29" fillId="0" borderId="13" xfId="18" applyFont="1" applyBorder="1" applyAlignment="1">
      <alignment horizontal="center" vertical="center"/>
      <protection/>
    </xf>
    <xf numFmtId="0" fontId="29" fillId="0" borderId="68" xfId="18" applyFont="1" applyBorder="1" applyAlignment="1">
      <alignment horizontal="center" vertical="center"/>
      <protection/>
    </xf>
    <xf numFmtId="0" fontId="6" fillId="0" borderId="6" xfId="19" applyBorder="1" applyAlignment="1">
      <alignment horizontal="center" vertical="center"/>
      <protection/>
    </xf>
    <xf numFmtId="0" fontId="6" fillId="0" borderId="0" xfId="19" applyBorder="1" applyAlignment="1">
      <alignment horizontal="center" vertical="center"/>
      <protection/>
    </xf>
    <xf numFmtId="0" fontId="6" fillId="0" borderId="70" xfId="19" applyBorder="1" applyAlignment="1">
      <alignment horizontal="center" vertical="center"/>
      <protection/>
    </xf>
    <xf numFmtId="3" fontId="23" fillId="0" borderId="35" xfId="18" applyNumberFormat="1" applyFont="1" applyBorder="1" applyAlignment="1">
      <alignment horizontal="center" vertical="center"/>
      <protection/>
    </xf>
    <xf numFmtId="0" fontId="29" fillId="0" borderId="29" xfId="18" applyFont="1" applyBorder="1" applyAlignment="1">
      <alignment horizontal="center" vertical="center"/>
      <protection/>
    </xf>
    <xf numFmtId="0" fontId="29" fillId="0" borderId="31" xfId="18" applyFont="1" applyBorder="1" applyAlignment="1">
      <alignment horizontal="center" vertical="center"/>
      <protection/>
    </xf>
    <xf numFmtId="0" fontId="6" fillId="0" borderId="29" xfId="19" applyBorder="1" applyAlignment="1">
      <alignment horizontal="center" vertical="center"/>
      <protection/>
    </xf>
    <xf numFmtId="0" fontId="6" fillId="0" borderId="56" xfId="19" applyBorder="1" applyAlignment="1">
      <alignment horizontal="center" vertical="center"/>
      <protection/>
    </xf>
    <xf numFmtId="0" fontId="6" fillId="0" borderId="57" xfId="19" applyBorder="1" applyAlignment="1">
      <alignment horizontal="center" vertical="center"/>
      <protection/>
    </xf>
    <xf numFmtId="3" fontId="23" fillId="0" borderId="30" xfId="18" applyNumberFormat="1" applyFont="1" applyBorder="1" applyAlignment="1">
      <alignment horizontal="center" vertical="center"/>
      <protection/>
    </xf>
    <xf numFmtId="0" fontId="6" fillId="0" borderId="30" xfId="19" applyBorder="1" applyAlignment="1">
      <alignment horizontal="center" vertical="center"/>
      <protection/>
    </xf>
    <xf numFmtId="0" fontId="6" fillId="0" borderId="81" xfId="19" applyBorder="1" applyAlignment="1">
      <alignment horizontal="center" vertical="center"/>
      <protection/>
    </xf>
    <xf numFmtId="3" fontId="22" fillId="0" borderId="64" xfId="18" applyNumberFormat="1" applyFont="1" applyBorder="1" applyAlignment="1">
      <alignment horizontal="center" vertical="center" wrapText="1"/>
      <protection/>
    </xf>
    <xf numFmtId="3" fontId="23" fillId="3" borderId="26" xfId="18" applyNumberFormat="1" applyFont="1" applyFill="1" applyBorder="1" applyAlignment="1">
      <alignment horizontal="center" vertical="center"/>
      <protection/>
    </xf>
    <xf numFmtId="3" fontId="23" fillId="0" borderId="26" xfId="18" applyNumberFormat="1" applyFont="1" applyFill="1" applyBorder="1" applyAlignment="1">
      <alignment horizontal="center" vertical="center" wrapText="1"/>
      <protection/>
    </xf>
    <xf numFmtId="3" fontId="23" fillId="0" borderId="26" xfId="18" applyNumberFormat="1" applyFont="1" applyBorder="1" applyAlignment="1">
      <alignment horizontal="center" vertical="center"/>
      <protection/>
    </xf>
    <xf numFmtId="0" fontId="29" fillId="0" borderId="29" xfId="19" applyFont="1" applyBorder="1" applyAlignment="1">
      <alignment horizontal="center" vertical="center"/>
      <protection/>
    </xf>
    <xf numFmtId="0" fontId="20" fillId="0" borderId="29" xfId="19" applyFont="1" applyBorder="1" applyAlignment="1">
      <alignment horizontal="center" vertical="center"/>
      <protection/>
    </xf>
    <xf numFmtId="0" fontId="29" fillId="0" borderId="36" xfId="19" applyFont="1" applyBorder="1" applyAlignment="1">
      <alignment horizontal="center" vertical="center"/>
      <protection/>
    </xf>
    <xf numFmtId="0" fontId="6" fillId="0" borderId="27" xfId="19" applyBorder="1" applyAlignment="1">
      <alignment horizontal="center" vertical="center"/>
      <protection/>
    </xf>
    <xf numFmtId="0" fontId="6" fillId="0" borderId="26" xfId="19" applyBorder="1" applyAlignment="1">
      <alignment horizontal="center" vertical="center"/>
      <protection/>
    </xf>
    <xf numFmtId="3" fontId="23" fillId="0" borderId="26" xfId="18" applyNumberFormat="1" applyFont="1" applyBorder="1" applyAlignment="1">
      <alignment horizontal="center" vertical="center" wrapText="1"/>
      <protection/>
    </xf>
    <xf numFmtId="3" fontId="23" fillId="0" borderId="26" xfId="18" applyNumberFormat="1" applyFont="1" applyBorder="1" applyAlignment="1">
      <alignment horizontal="center" vertical="center"/>
      <protection/>
    </xf>
    <xf numFmtId="3" fontId="22" fillId="0" borderId="80" xfId="18" applyNumberFormat="1" applyFont="1" applyBorder="1" applyAlignment="1">
      <alignment horizontal="center" vertical="center" wrapText="1"/>
      <protection/>
    </xf>
    <xf numFmtId="3" fontId="22" fillId="0" borderId="35" xfId="19" applyNumberFormat="1" applyFont="1" applyBorder="1" applyAlignment="1">
      <alignment horizontal="center" vertical="center" wrapText="1"/>
      <protection/>
    </xf>
    <xf numFmtId="0" fontId="6" fillId="0" borderId="63" xfId="19" applyBorder="1" applyAlignment="1">
      <alignment horizontal="center" vertical="center" wrapText="1"/>
      <protection/>
    </xf>
    <xf numFmtId="3" fontId="22" fillId="3" borderId="31" xfId="18" applyNumberFormat="1" applyFont="1" applyFill="1" applyBorder="1" applyAlignment="1">
      <alignment horizontal="center" vertical="center" wrapText="1"/>
      <protection/>
    </xf>
    <xf numFmtId="0" fontId="39" fillId="0" borderId="39" xfId="19" applyFont="1" applyBorder="1" applyAlignment="1">
      <alignment horizontal="center" vertical="center"/>
      <protection/>
    </xf>
    <xf numFmtId="0" fontId="39" fillId="0" borderId="23" xfId="19" applyFont="1" applyBorder="1" applyAlignment="1">
      <alignment horizontal="center" vertical="center"/>
      <protection/>
    </xf>
    <xf numFmtId="0" fontId="30" fillId="0" borderId="27" xfId="19" applyFont="1" applyBorder="1" applyAlignment="1">
      <alignment horizontal="center" vertical="center"/>
      <protection/>
    </xf>
    <xf numFmtId="3" fontId="22" fillId="0" borderId="59" xfId="18" applyNumberFormat="1" applyFont="1" applyBorder="1" applyAlignment="1">
      <alignment horizontal="center" vertical="center"/>
      <protection/>
    </xf>
    <xf numFmtId="0" fontId="29" fillId="0" borderId="25" xfId="18" applyFont="1" applyBorder="1" applyAlignment="1">
      <alignment horizontal="center" vertical="center" wrapText="1"/>
      <protection/>
    </xf>
    <xf numFmtId="0" fontId="29" fillId="0" borderId="65" xfId="19" applyFont="1" applyBorder="1" applyAlignment="1">
      <alignment horizontal="center" vertical="center" wrapText="1"/>
      <protection/>
    </xf>
    <xf numFmtId="0" fontId="29" fillId="0" borderId="29" xfId="19" applyFont="1" applyBorder="1" applyAlignment="1">
      <alignment horizontal="center" vertical="center" wrapText="1"/>
      <protection/>
    </xf>
    <xf numFmtId="0" fontId="29" fillId="0" borderId="31" xfId="19" applyFont="1" applyBorder="1" applyAlignment="1">
      <alignment horizontal="center" vertical="center" wrapText="1"/>
      <protection/>
    </xf>
    <xf numFmtId="0" fontId="20" fillId="0" borderId="29" xfId="19" applyFont="1" applyBorder="1" applyAlignment="1">
      <alignment horizontal="center" vertical="center" wrapText="1"/>
      <protection/>
    </xf>
    <xf numFmtId="0" fontId="20" fillId="0" borderId="31" xfId="19" applyFont="1" applyBorder="1" applyAlignment="1">
      <alignment horizontal="center" vertical="center" wrapText="1"/>
      <protection/>
    </xf>
    <xf numFmtId="3" fontId="23" fillId="0" borderId="13" xfId="18" applyNumberFormat="1" applyFont="1" applyBorder="1" applyAlignment="1">
      <alignment horizontal="center" vertical="center"/>
      <protection/>
    </xf>
    <xf numFmtId="3" fontId="23" fillId="0" borderId="9" xfId="18" applyNumberFormat="1" applyFont="1" applyBorder="1" applyAlignment="1">
      <alignment horizontal="center" vertical="center"/>
      <protection/>
    </xf>
    <xf numFmtId="3" fontId="35" fillId="3" borderId="31" xfId="19" applyNumberFormat="1" applyFont="1" applyFill="1" applyBorder="1" applyAlignment="1">
      <alignment horizontal="center" vertical="center"/>
      <protection/>
    </xf>
    <xf numFmtId="0" fontId="30" fillId="0" borderId="0" xfId="18" applyFont="1" applyAlignment="1">
      <alignment horizontal="left" vertical="center"/>
      <protection/>
    </xf>
    <xf numFmtId="0" fontId="6" fillId="0" borderId="0" xfId="19" applyAlignment="1">
      <alignment horizontal="left" vertical="center"/>
      <protection/>
    </xf>
    <xf numFmtId="0" fontId="30" fillId="0" borderId="0" xfId="19" applyFont="1" applyAlignment="1">
      <alignment horizontal="left" vertical="center"/>
      <protection/>
    </xf>
    <xf numFmtId="0" fontId="6" fillId="0" borderId="47" xfId="19" applyBorder="1" applyAlignment="1">
      <alignment vertical="center" wrapText="1"/>
      <protection/>
    </xf>
    <xf numFmtId="0" fontId="6" fillId="0" borderId="9" xfId="19" applyFont="1" applyBorder="1" applyAlignment="1">
      <alignment horizontal="center" vertical="center" wrapText="1"/>
      <protection/>
    </xf>
    <xf numFmtId="0" fontId="8" fillId="0" borderId="13" xfId="19" applyFont="1" applyBorder="1" applyAlignment="1">
      <alignment horizontal="center" vertical="center" wrapText="1"/>
      <protection/>
    </xf>
    <xf numFmtId="0" fontId="8" fillId="0" borderId="9" xfId="19" applyFont="1" applyBorder="1" applyAlignment="1">
      <alignment horizontal="center" vertical="center" wrapText="1"/>
      <protection/>
    </xf>
    <xf numFmtId="0" fontId="8" fillId="0" borderId="21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/>
      <protection/>
    </xf>
    <xf numFmtId="0" fontId="29" fillId="0" borderId="29" xfId="18" applyFont="1" applyBorder="1" applyAlignment="1">
      <alignment horizontal="center" vertical="center" wrapText="1"/>
      <protection/>
    </xf>
    <xf numFmtId="3" fontId="34" fillId="3" borderId="30" xfId="18" applyNumberFormat="1" applyFont="1" applyFill="1" applyBorder="1" applyAlignment="1">
      <alignment horizontal="center" vertical="center"/>
      <protection/>
    </xf>
    <xf numFmtId="3" fontId="34" fillId="3" borderId="30" xfId="19" applyNumberFormat="1" applyFont="1" applyFill="1" applyBorder="1" applyAlignment="1">
      <alignment horizontal="center" vertical="center"/>
      <protection/>
    </xf>
    <xf numFmtId="0" fontId="6" fillId="0" borderId="29" xfId="19" applyFont="1" applyBorder="1" applyAlignment="1">
      <alignment horizontal="center" vertical="center" wrapText="1"/>
      <protection/>
    </xf>
    <xf numFmtId="3" fontId="34" fillId="0" borderId="30" xfId="18" applyNumberFormat="1" applyFont="1" applyBorder="1" applyAlignment="1">
      <alignment horizontal="center" vertical="center" wrapText="1"/>
      <protection/>
    </xf>
    <xf numFmtId="3" fontId="34" fillId="0" borderId="30" xfId="19" applyNumberFormat="1" applyFont="1" applyBorder="1" applyAlignment="1">
      <alignment horizontal="center" vertical="center" wrapText="1"/>
      <protection/>
    </xf>
    <xf numFmtId="3" fontId="23" fillId="3" borderId="67" xfId="18" applyNumberFormat="1" applyFont="1" applyFill="1" applyBorder="1" applyAlignment="1">
      <alignment horizontal="center" vertical="center" wrapText="1"/>
      <protection/>
    </xf>
    <xf numFmtId="3" fontId="23" fillId="3" borderId="67" xfId="19" applyNumberFormat="1" applyFont="1" applyFill="1" applyBorder="1" applyAlignment="1">
      <alignment horizontal="center" vertical="center" wrapText="1"/>
      <protection/>
    </xf>
    <xf numFmtId="3" fontId="34" fillId="0" borderId="32" xfId="18" applyNumberFormat="1" applyFont="1" applyBorder="1" applyAlignment="1">
      <alignment horizontal="center" vertical="center" wrapText="1"/>
      <protection/>
    </xf>
    <xf numFmtId="3" fontId="34" fillId="0" borderId="32" xfId="19" applyNumberFormat="1" applyFont="1" applyBorder="1" applyAlignment="1">
      <alignment horizontal="center" vertical="center" wrapText="1"/>
      <protection/>
    </xf>
    <xf numFmtId="3" fontId="34" fillId="0" borderId="1" xfId="18" applyNumberFormat="1" applyFont="1" applyBorder="1" applyAlignment="1">
      <alignment horizontal="center" vertical="center" wrapText="1"/>
      <protection/>
    </xf>
    <xf numFmtId="3" fontId="34" fillId="0" borderId="1" xfId="19" applyNumberFormat="1" applyFont="1" applyBorder="1" applyAlignment="1">
      <alignment horizontal="center" vertical="center" wrapText="1"/>
      <protection/>
    </xf>
    <xf numFmtId="3" fontId="23" fillId="0" borderId="58" xfId="19" applyNumberFormat="1" applyFont="1" applyFill="1" applyBorder="1" applyAlignment="1">
      <alignment horizontal="center" vertical="center" wrapText="1"/>
      <protection/>
    </xf>
    <xf numFmtId="3" fontId="34" fillId="3" borderId="64" xfId="18" applyNumberFormat="1" applyFont="1" applyFill="1" applyBorder="1" applyAlignment="1">
      <alignment horizontal="center" vertical="center" wrapText="1"/>
      <protection/>
    </xf>
    <xf numFmtId="3" fontId="34" fillId="3" borderId="27" xfId="18" applyNumberFormat="1" applyFont="1" applyFill="1" applyBorder="1" applyAlignment="1">
      <alignment horizontal="center" vertical="center" wrapText="1"/>
      <protection/>
    </xf>
    <xf numFmtId="3" fontId="23" fillId="3" borderId="26" xfId="19" applyNumberFormat="1" applyFont="1" applyFill="1" applyBorder="1" applyAlignment="1">
      <alignment horizontal="center" vertical="center" wrapText="1"/>
      <protection/>
    </xf>
    <xf numFmtId="3" fontId="34" fillId="0" borderId="64" xfId="18" applyNumberFormat="1" applyFont="1" applyBorder="1" applyAlignment="1">
      <alignment horizontal="center" vertical="center" wrapText="1"/>
      <protection/>
    </xf>
    <xf numFmtId="3" fontId="34" fillId="0" borderId="27" xfId="18" applyNumberFormat="1" applyFont="1" applyBorder="1" applyAlignment="1">
      <alignment horizontal="center" vertical="center" wrapText="1"/>
      <protection/>
    </xf>
    <xf numFmtId="3" fontId="23" fillId="0" borderId="27" xfId="18" applyNumberFormat="1" applyFont="1" applyBorder="1" applyAlignment="1">
      <alignment horizontal="center" vertical="center" wrapText="1"/>
      <protection/>
    </xf>
    <xf numFmtId="3" fontId="23" fillId="0" borderId="47" xfId="18" applyNumberFormat="1" applyFont="1" applyBorder="1" applyAlignment="1">
      <alignment horizontal="center" vertical="center" wrapText="1"/>
      <protection/>
    </xf>
    <xf numFmtId="3" fontId="23" fillId="3" borderId="26" xfId="18" applyNumberFormat="1" applyFont="1" applyFill="1" applyBorder="1" applyAlignment="1">
      <alignment horizontal="center" vertical="center" wrapText="1"/>
      <protection/>
    </xf>
    <xf numFmtId="49" fontId="9" fillId="0" borderId="65" xfId="20" applyNumberFormat="1" applyFont="1" applyBorder="1" applyAlignment="1">
      <alignment horizontal="center" vertical="center" wrapText="1"/>
      <protection/>
    </xf>
    <xf numFmtId="49" fontId="9" fillId="0" borderId="31" xfId="20" applyNumberFormat="1" applyFont="1" applyBorder="1" applyAlignment="1">
      <alignment horizontal="center" vertical="center" wrapText="1"/>
      <protection/>
    </xf>
    <xf numFmtId="49" fontId="9" fillId="0" borderId="57" xfId="20" applyNumberFormat="1" applyFont="1" applyBorder="1" applyAlignment="1">
      <alignment horizontal="center" vertical="center" wrapText="1"/>
      <protection/>
    </xf>
    <xf numFmtId="0" fontId="45" fillId="0" borderId="25" xfId="18" applyFont="1" applyBorder="1" applyAlignment="1">
      <alignment horizontal="center" vertical="center" wrapText="1"/>
      <protection/>
    </xf>
    <xf numFmtId="0" fontId="45" fillId="0" borderId="29" xfId="18" applyFont="1" applyBorder="1" applyAlignment="1">
      <alignment horizontal="center" vertical="center" wrapText="1"/>
      <protection/>
    </xf>
    <xf numFmtId="0" fontId="45" fillId="0" borderId="56" xfId="18" applyFont="1" applyBorder="1" applyAlignment="1">
      <alignment horizontal="center" vertical="center" wrapText="1"/>
      <protection/>
    </xf>
    <xf numFmtId="0" fontId="9" fillId="0" borderId="65" xfId="20" applyFont="1" applyBorder="1" applyAlignment="1">
      <alignment horizontal="center" vertical="center" wrapText="1"/>
      <protection/>
    </xf>
    <xf numFmtId="0" fontId="9" fillId="0" borderId="31" xfId="20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3" fontId="9" fillId="0" borderId="0" xfId="18" applyNumberFormat="1" applyFont="1" applyBorder="1" applyAlignment="1">
      <alignment horizontal="left" vertical="center"/>
      <protection/>
    </xf>
    <xf numFmtId="3" fontId="48" fillId="0" borderId="35" xfId="18" applyNumberFormat="1" applyFont="1" applyBorder="1" applyAlignment="1">
      <alignment horizontal="center" vertical="center" wrapText="1"/>
      <protection/>
    </xf>
    <xf numFmtId="3" fontId="48" fillId="0" borderId="37" xfId="18" applyNumberFormat="1" applyFont="1" applyBorder="1" applyAlignment="1">
      <alignment horizontal="center" vertical="center" wrapText="1"/>
      <protection/>
    </xf>
    <xf numFmtId="3" fontId="48" fillId="0" borderId="46" xfId="18" applyNumberFormat="1" applyFont="1" applyBorder="1" applyAlignment="1">
      <alignment horizontal="center" vertical="center" wrapText="1"/>
      <protection/>
    </xf>
    <xf numFmtId="3" fontId="48" fillId="0" borderId="30" xfId="18" applyNumberFormat="1" applyFont="1" applyBorder="1" applyAlignment="1">
      <alignment horizontal="center" vertical="center" wrapText="1"/>
      <protection/>
    </xf>
    <xf numFmtId="3" fontId="48" fillId="0" borderId="67" xfId="18" applyNumberFormat="1" applyFont="1" applyBorder="1" applyAlignment="1">
      <alignment horizontal="center" vertical="center" wrapText="1"/>
      <protection/>
    </xf>
    <xf numFmtId="3" fontId="48" fillId="0" borderId="36" xfId="18" applyNumberFormat="1" applyFont="1" applyBorder="1" applyAlignment="1">
      <alignment horizontal="center" vertical="center" wrapText="1"/>
      <protection/>
    </xf>
    <xf numFmtId="3" fontId="48" fillId="0" borderId="47" xfId="18" applyNumberFormat="1" applyFont="1" applyBorder="1" applyAlignment="1">
      <alignment horizontal="center" vertical="center" wrapText="1"/>
      <protection/>
    </xf>
    <xf numFmtId="3" fontId="48" fillId="0" borderId="71" xfId="18" applyNumberFormat="1" applyFont="1" applyBorder="1" applyAlignment="1">
      <alignment horizontal="center" vertical="center" wrapText="1"/>
      <protection/>
    </xf>
    <xf numFmtId="3" fontId="48" fillId="0" borderId="40" xfId="18" applyNumberFormat="1" applyFont="1" applyBorder="1" applyAlignment="1">
      <alignment horizontal="center" vertical="center" wrapText="1"/>
      <protection/>
    </xf>
    <xf numFmtId="3" fontId="48" fillId="0" borderId="72" xfId="18" applyNumberFormat="1" applyFont="1" applyBorder="1" applyAlignment="1">
      <alignment horizontal="center" vertical="center" wrapText="1"/>
      <protection/>
    </xf>
    <xf numFmtId="0" fontId="9" fillId="0" borderId="0" xfId="18" applyFont="1" applyBorder="1" applyAlignment="1">
      <alignment horizontal="left" vertical="center" wrapText="1"/>
      <protection/>
    </xf>
    <xf numFmtId="0" fontId="43" fillId="0" borderId="0" xfId="18" applyFont="1" applyBorder="1" applyAlignment="1">
      <alignment horizontal="center" vertical="center" wrapText="1"/>
      <protection/>
    </xf>
    <xf numFmtId="3" fontId="48" fillId="0" borderId="68" xfId="18" applyNumberFormat="1" applyFont="1" applyBorder="1" applyAlignment="1">
      <alignment horizontal="center" vertical="center" wrapText="1"/>
      <protection/>
    </xf>
    <xf numFmtId="3" fontId="48" fillId="0" borderId="70" xfId="18" applyNumberFormat="1" applyFont="1" applyBorder="1" applyAlignment="1">
      <alignment horizontal="center" vertical="center" wrapText="1"/>
      <protection/>
    </xf>
    <xf numFmtId="3" fontId="48" fillId="0" borderId="83" xfId="18" applyNumberFormat="1" applyFont="1" applyBorder="1" applyAlignment="1">
      <alignment horizontal="center" vertical="center" wrapText="1"/>
      <protection/>
    </xf>
    <xf numFmtId="3" fontId="48" fillId="0" borderId="80" xfId="18" applyNumberFormat="1" applyFont="1" applyBorder="1" applyAlignment="1">
      <alignment horizontal="center" vertical="center" wrapText="1"/>
      <protection/>
    </xf>
    <xf numFmtId="3" fontId="48" fillId="0" borderId="79" xfId="18" applyNumberFormat="1" applyFont="1" applyBorder="1" applyAlignment="1">
      <alignment horizontal="center" vertical="center" wrapText="1"/>
      <protection/>
    </xf>
    <xf numFmtId="0" fontId="50" fillId="0" borderId="79" xfId="20" applyFont="1" applyBorder="1" applyAlignment="1">
      <alignment horizontal="center" vertical="center" wrapText="1"/>
      <protection/>
    </xf>
    <xf numFmtId="0" fontId="50" fillId="0" borderId="78" xfId="20" applyFont="1" applyBorder="1" applyAlignment="1">
      <alignment horizontal="center" vertical="center" wrapText="1"/>
      <protection/>
    </xf>
    <xf numFmtId="3" fontId="48" fillId="0" borderId="24" xfId="18" applyNumberFormat="1" applyFont="1" applyBorder="1" applyAlignment="1">
      <alignment horizontal="center" vertical="center" wrapText="1"/>
      <protection/>
    </xf>
    <xf numFmtId="3" fontId="48" fillId="0" borderId="2" xfId="18" applyNumberFormat="1" applyFont="1" applyBorder="1" applyAlignment="1">
      <alignment horizontal="center" vertical="center" wrapText="1"/>
      <protection/>
    </xf>
    <xf numFmtId="0" fontId="50" fillId="0" borderId="2" xfId="20" applyFont="1" applyBorder="1" applyAlignment="1">
      <alignment horizontal="center" vertical="center" wrapText="1"/>
      <protection/>
    </xf>
    <xf numFmtId="0" fontId="50" fillId="0" borderId="69" xfId="20" applyFont="1" applyBorder="1" applyAlignment="1">
      <alignment horizontal="center" vertical="center" wrapText="1"/>
      <protection/>
    </xf>
    <xf numFmtId="0" fontId="44" fillId="0" borderId="25" xfId="18" applyFont="1" applyBorder="1" applyAlignment="1">
      <alignment horizontal="center" vertical="center" wrapText="1"/>
      <protection/>
    </xf>
    <xf numFmtId="0" fontId="44" fillId="0" borderId="29" xfId="18" applyFont="1" applyBorder="1" applyAlignment="1">
      <alignment horizontal="center" vertical="center" wrapText="1"/>
      <protection/>
    </xf>
    <xf numFmtId="0" fontId="44" fillId="0" borderId="34" xfId="18" applyFont="1" applyBorder="1" applyAlignment="1">
      <alignment horizontal="center" vertical="center" wrapText="1"/>
      <protection/>
    </xf>
    <xf numFmtId="0" fontId="48" fillId="0" borderId="5" xfId="18" applyFont="1" applyBorder="1" applyAlignment="1">
      <alignment horizontal="center" vertical="center" wrapText="1"/>
      <protection/>
    </xf>
    <xf numFmtId="0" fontId="48" fillId="0" borderId="7" xfId="18" applyFont="1" applyBorder="1" applyAlignment="1">
      <alignment horizontal="center" vertical="center" wrapText="1"/>
      <protection/>
    </xf>
    <xf numFmtId="0" fontId="48" fillId="0" borderId="20" xfId="18" applyFont="1" applyBorder="1" applyAlignment="1">
      <alignment horizontal="center" vertical="center" wrapText="1"/>
      <protection/>
    </xf>
    <xf numFmtId="0" fontId="44" fillId="0" borderId="62" xfId="18" applyFont="1" applyBorder="1" applyAlignment="1">
      <alignment horizontal="center" vertical="center" wrapText="1"/>
      <protection/>
    </xf>
    <xf numFmtId="0" fontId="44" fillId="0" borderId="74" xfId="18" applyFont="1" applyBorder="1" applyAlignment="1">
      <alignment horizontal="center" vertical="center" wrapText="1"/>
      <protection/>
    </xf>
    <xf numFmtId="0" fontId="44" fillId="0" borderId="75" xfId="18" applyFont="1" applyBorder="1" applyAlignment="1">
      <alignment horizontal="center" vertical="center" wrapText="1"/>
      <protection/>
    </xf>
    <xf numFmtId="0" fontId="44" fillId="0" borderId="37" xfId="18" applyFont="1" applyBorder="1" applyAlignment="1">
      <alignment horizontal="center" vertical="center" wrapText="1"/>
      <protection/>
    </xf>
    <xf numFmtId="0" fontId="44" fillId="0" borderId="0" xfId="18" applyFont="1" applyBorder="1" applyAlignment="1">
      <alignment horizontal="center" vertical="center" wrapText="1"/>
      <protection/>
    </xf>
    <xf numFmtId="0" fontId="44" fillId="0" borderId="70" xfId="18" applyFont="1" applyBorder="1" applyAlignment="1">
      <alignment horizontal="center" vertical="center" wrapText="1"/>
      <protection/>
    </xf>
    <xf numFmtId="3" fontId="44" fillId="0" borderId="4" xfId="18" applyNumberFormat="1" applyFont="1" applyBorder="1" applyAlignment="1">
      <alignment horizontal="center" vertical="center" wrapText="1"/>
      <protection/>
    </xf>
    <xf numFmtId="3" fontId="44" fillId="0" borderId="19" xfId="18" applyNumberFormat="1" applyFont="1" applyBorder="1" applyAlignment="1">
      <alignment horizontal="center" vertical="center" wrapText="1"/>
      <protection/>
    </xf>
    <xf numFmtId="3" fontId="44" fillId="0" borderId="44" xfId="18" applyNumberFormat="1" applyFont="1" applyBorder="1" applyAlignment="1">
      <alignment horizontal="center" vertical="center" wrapText="1"/>
      <protection/>
    </xf>
    <xf numFmtId="0" fontId="48" fillId="0" borderId="18" xfId="18" applyFont="1" applyBorder="1" applyAlignment="1">
      <alignment horizontal="center" vertical="center" wrapText="1"/>
      <protection/>
    </xf>
    <xf numFmtId="0" fontId="48" fillId="0" borderId="8" xfId="18" applyFont="1" applyBorder="1" applyAlignment="1">
      <alignment horizontal="center" vertical="center" wrapText="1"/>
      <protection/>
    </xf>
    <xf numFmtId="0" fontId="48" fillId="0" borderId="63" xfId="18" applyFont="1" applyBorder="1" applyAlignment="1">
      <alignment horizontal="center" vertical="center" wrapText="1"/>
      <protection/>
    </xf>
    <xf numFmtId="0" fontId="48" fillId="0" borderId="73" xfId="18" applyFont="1" applyBorder="1" applyAlignment="1">
      <alignment horizontal="center" vertical="center" wrapText="1"/>
      <protection/>
    </xf>
    <xf numFmtId="0" fontId="48" fillId="0" borderId="39" xfId="18" applyFont="1" applyBorder="1" applyAlignment="1">
      <alignment horizontal="center" vertical="center" wrapText="1"/>
      <protection/>
    </xf>
    <xf numFmtId="0" fontId="48" fillId="0" borderId="45" xfId="18" applyFont="1" applyBorder="1" applyAlignment="1">
      <alignment horizontal="center" vertical="center" wrapText="1"/>
      <protection/>
    </xf>
    <xf numFmtId="0" fontId="48" fillId="0" borderId="62" xfId="18" applyFont="1" applyBorder="1" applyAlignment="1">
      <alignment horizontal="center" vertical="center" wrapText="1"/>
      <protection/>
    </xf>
    <xf numFmtId="0" fontId="48" fillId="0" borderId="37" xfId="18" applyFont="1" applyBorder="1" applyAlignment="1">
      <alignment horizontal="center" vertical="center" wrapText="1"/>
      <protection/>
    </xf>
    <xf numFmtId="0" fontId="48" fillId="0" borderId="46" xfId="18" applyFont="1" applyBorder="1" applyAlignment="1">
      <alignment horizontal="center" vertical="center" wrapText="1"/>
      <protection/>
    </xf>
    <xf numFmtId="0" fontId="48" fillId="0" borderId="64" xfId="18" applyFont="1" applyBorder="1" applyAlignment="1">
      <alignment horizontal="center" vertical="center" wrapText="1"/>
      <protection/>
    </xf>
    <xf numFmtId="0" fontId="48" fillId="0" borderId="27" xfId="18" applyFont="1" applyBorder="1" applyAlignment="1">
      <alignment horizontal="center" vertical="center" wrapText="1"/>
      <protection/>
    </xf>
    <xf numFmtId="0" fontId="48" fillId="0" borderId="47" xfId="18" applyFont="1" applyBorder="1" applyAlignment="1">
      <alignment horizontal="center" vertical="center" wrapText="1"/>
      <protection/>
    </xf>
    <xf numFmtId="3" fontId="48" fillId="0" borderId="73" xfId="18" applyNumberFormat="1" applyFont="1" applyBorder="1" applyAlignment="1">
      <alignment horizontal="center" vertical="center" wrapText="1"/>
      <protection/>
    </xf>
    <xf numFmtId="3" fontId="48" fillId="0" borderId="39" xfId="18" applyNumberFormat="1" applyFont="1" applyBorder="1" applyAlignment="1">
      <alignment horizontal="center" vertical="center" wrapText="1"/>
      <protection/>
    </xf>
    <xf numFmtId="3" fontId="48" fillId="0" borderId="45" xfId="18" applyNumberFormat="1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left" vertical="center" wrapText="1"/>
      <protection/>
    </xf>
    <xf numFmtId="0" fontId="51" fillId="0" borderId="25" xfId="18" applyFont="1" applyBorder="1" applyAlignment="1">
      <alignment horizontal="center" vertical="center" wrapText="1"/>
      <protection/>
    </xf>
    <xf numFmtId="0" fontId="51" fillId="0" borderId="65" xfId="18" applyFont="1" applyBorder="1" applyAlignment="1">
      <alignment horizontal="center" vertical="center" wrapText="1"/>
      <protection/>
    </xf>
    <xf numFmtId="0" fontId="51" fillId="0" borderId="29" xfId="18" applyFont="1" applyBorder="1" applyAlignment="1">
      <alignment horizontal="center" vertical="center" wrapText="1"/>
      <protection/>
    </xf>
    <xf numFmtId="0" fontId="51" fillId="0" borderId="31" xfId="18" applyFont="1" applyBorder="1" applyAlignment="1">
      <alignment horizontal="center" vertical="center" wrapText="1"/>
      <protection/>
    </xf>
    <xf numFmtId="0" fontId="51" fillId="0" borderId="56" xfId="18" applyFont="1" applyBorder="1" applyAlignment="1">
      <alignment horizontal="center" vertical="center" wrapText="1"/>
      <protection/>
    </xf>
    <xf numFmtId="0" fontId="51" fillId="0" borderId="57" xfId="18" applyFont="1" applyBorder="1" applyAlignment="1">
      <alignment horizontal="center" vertical="center" wrapText="1"/>
      <protection/>
    </xf>
    <xf numFmtId="0" fontId="45" fillId="0" borderId="0" xfId="18" applyFont="1" applyBorder="1" applyAlignment="1">
      <alignment horizontal="left" vertical="center" wrapText="1"/>
      <protection/>
    </xf>
    <xf numFmtId="0" fontId="57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84" xfId="0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</cellXfs>
  <cellStyles count="14">
    <cellStyle name="Normal" xfId="0"/>
    <cellStyle name="Comma" xfId="15"/>
    <cellStyle name="Comma [0]" xfId="16"/>
    <cellStyle name="Hyperlink" xfId="17"/>
    <cellStyle name="Normalny_zał UE" xfId="18"/>
    <cellStyle name="Normalny_Załącznik nr 8 zmiana NOWY.- uchwała Sejmiku 26.09. 2005 plus następne lata" xfId="19"/>
    <cellStyle name="Normalny_Załącznik nr 8a zmiana Sejmik 26.09.2005" xfId="20"/>
    <cellStyle name="Normalny_Załączniki do projektu budżetu na 2005 r" xfId="21"/>
    <cellStyle name="Normalny_Załączniki do uchwały sejmiku - sierpień" xfId="22"/>
    <cellStyle name="Normalny_Załączniki nr 3 4 5 zmiana Sejmiku 26.09. 2005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3" customWidth="1"/>
    <col min="2" max="2" width="8.125" style="3" customWidth="1"/>
    <col min="3" max="3" width="6.625" style="3" customWidth="1"/>
    <col min="4" max="4" width="39.375" style="3" customWidth="1"/>
    <col min="5" max="5" width="13.125" style="3" customWidth="1"/>
    <col min="6" max="7" width="11.75390625" style="3" customWidth="1"/>
    <col min="8" max="8" width="12.625" style="3" customWidth="1"/>
    <col min="9" max="16384" width="9.125" style="3" customWidth="1"/>
  </cols>
  <sheetData>
    <row r="1" spans="1:8" ht="12.75">
      <c r="A1" s="1"/>
      <c r="B1" s="1"/>
      <c r="C1" s="1"/>
      <c r="D1" s="1"/>
      <c r="E1" s="2"/>
      <c r="F1" s="708" t="s">
        <v>16</v>
      </c>
      <c r="G1" s="708"/>
      <c r="H1" s="708"/>
    </row>
    <row r="2" spans="1:8" ht="12.75">
      <c r="A2" s="1"/>
      <c r="B2" s="1"/>
      <c r="C2" s="1"/>
      <c r="D2" s="1"/>
      <c r="E2" s="2"/>
      <c r="F2" s="708" t="s">
        <v>0</v>
      </c>
      <c r="G2" s="708"/>
      <c r="H2" s="708"/>
    </row>
    <row r="3" spans="1:8" ht="12.75">
      <c r="A3" s="1"/>
      <c r="B3" s="1"/>
      <c r="C3" s="1"/>
      <c r="D3" s="1"/>
      <c r="E3" s="1"/>
      <c r="F3" s="709" t="s">
        <v>19</v>
      </c>
      <c r="G3" s="709"/>
      <c r="H3" s="70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6.75" customHeight="1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707" t="s">
        <v>25</v>
      </c>
      <c r="B6" s="707"/>
      <c r="C6" s="707"/>
      <c r="D6" s="707"/>
      <c r="E6" s="707"/>
      <c r="F6" s="707"/>
      <c r="G6" s="707"/>
      <c r="H6" s="707"/>
    </row>
    <row r="7" spans="1:8" ht="29.25" customHeight="1">
      <c r="A7" s="707" t="s">
        <v>26</v>
      </c>
      <c r="B7" s="707"/>
      <c r="C7" s="707"/>
      <c r="D7" s="707"/>
      <c r="E7" s="707"/>
      <c r="F7" s="707"/>
      <c r="G7" s="707"/>
      <c r="H7" s="707"/>
    </row>
    <row r="8" spans="1:8" ht="8.25" customHeight="1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4" t="s">
        <v>1</v>
      </c>
    </row>
    <row r="10" spans="1:9" s="7" customFormat="1" ht="25.5">
      <c r="A10" s="5" t="s">
        <v>2</v>
      </c>
      <c r="B10" s="5" t="s">
        <v>3</v>
      </c>
      <c r="C10" s="5" t="s">
        <v>4</v>
      </c>
      <c r="D10" s="5" t="s">
        <v>5</v>
      </c>
      <c r="E10" s="5" t="s">
        <v>10</v>
      </c>
      <c r="F10" s="5" t="s">
        <v>11</v>
      </c>
      <c r="G10" s="5" t="s">
        <v>12</v>
      </c>
      <c r="H10" s="5" t="s">
        <v>13</v>
      </c>
      <c r="I10" s="6"/>
    </row>
    <row r="11" spans="1:9" s="10" customFormat="1" ht="13.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9"/>
    </row>
    <row r="12" spans="1:9" s="10" customFormat="1" ht="11.25" customHeight="1">
      <c r="A12" s="8"/>
      <c r="B12" s="8"/>
      <c r="C12" s="8"/>
      <c r="D12" s="8"/>
      <c r="E12" s="8"/>
      <c r="F12" s="8"/>
      <c r="G12" s="8"/>
      <c r="H12" s="8"/>
      <c r="I12" s="9"/>
    </row>
    <row r="13" spans="1:9" s="14" customFormat="1" ht="25.5" customHeight="1">
      <c r="A13" s="11"/>
      <c r="B13" s="11"/>
      <c r="C13" s="11"/>
      <c r="D13" s="11" t="s">
        <v>7</v>
      </c>
      <c r="E13" s="12">
        <v>393922006</v>
      </c>
      <c r="F13" s="12">
        <f>F17+F20+F24+F28+F32+F37+F14</f>
        <v>1781977</v>
      </c>
      <c r="G13" s="12">
        <f>G17+G20+G24+G28+G32+G37</f>
        <v>3390019</v>
      </c>
      <c r="H13" s="12">
        <f>E13+F13-G13</f>
        <v>392313964</v>
      </c>
      <c r="I13" s="13"/>
    </row>
    <row r="14" spans="1:9" s="19" customFormat="1" ht="24" customHeight="1">
      <c r="A14" s="15" t="s">
        <v>6</v>
      </c>
      <c r="B14" s="11"/>
      <c r="C14" s="11"/>
      <c r="D14" s="16" t="s">
        <v>20</v>
      </c>
      <c r="E14" s="17">
        <v>12222626</v>
      </c>
      <c r="F14" s="17">
        <f>F15</f>
        <v>3400</v>
      </c>
      <c r="G14" s="17">
        <f>G15</f>
        <v>0</v>
      </c>
      <c r="H14" s="17">
        <f>E14+F14-G14</f>
        <v>12226026</v>
      </c>
      <c r="I14" s="18"/>
    </row>
    <row r="15" spans="1:9" s="19" customFormat="1" ht="21.75" customHeight="1">
      <c r="A15" s="20"/>
      <c r="B15" s="21" t="s">
        <v>37</v>
      </c>
      <c r="C15" s="20"/>
      <c r="D15" s="22" t="s">
        <v>38</v>
      </c>
      <c r="E15" s="23">
        <v>6100</v>
      </c>
      <c r="F15" s="23">
        <f>F16</f>
        <v>3400</v>
      </c>
      <c r="G15" s="23">
        <f>G16</f>
        <v>0</v>
      </c>
      <c r="H15" s="23">
        <f>SUM(E15+F15-G15)</f>
        <v>9500</v>
      </c>
      <c r="I15" s="18"/>
    </row>
    <row r="16" spans="1:9" s="30" customFormat="1" ht="24" customHeight="1">
      <c r="A16" s="24"/>
      <c r="B16" s="25"/>
      <c r="C16" s="25" t="s">
        <v>17</v>
      </c>
      <c r="D16" s="27" t="s">
        <v>14</v>
      </c>
      <c r="E16" s="28">
        <v>0</v>
      </c>
      <c r="F16" s="28">
        <v>3400</v>
      </c>
      <c r="G16" s="28">
        <v>0</v>
      </c>
      <c r="H16" s="28">
        <f>E16+F16-G16</f>
        <v>3400</v>
      </c>
      <c r="I16" s="29"/>
    </row>
    <row r="17" spans="1:9" s="19" customFormat="1" ht="24" customHeight="1">
      <c r="A17" s="15" t="s">
        <v>27</v>
      </c>
      <c r="B17" s="11"/>
      <c r="C17" s="11"/>
      <c r="D17" s="16" t="s">
        <v>28</v>
      </c>
      <c r="E17" s="17">
        <v>24003794</v>
      </c>
      <c r="F17" s="17">
        <f>F18</f>
        <v>0</v>
      </c>
      <c r="G17" s="17">
        <f>G18</f>
        <v>3390019</v>
      </c>
      <c r="H17" s="17">
        <f>E17+F17-G17</f>
        <v>20613775</v>
      </c>
      <c r="I17" s="18"/>
    </row>
    <row r="18" spans="1:9" s="19" customFormat="1" ht="24.75" customHeight="1">
      <c r="A18" s="20"/>
      <c r="B18" s="21" t="s">
        <v>29</v>
      </c>
      <c r="C18" s="20"/>
      <c r="D18" s="22" t="s">
        <v>30</v>
      </c>
      <c r="E18" s="23">
        <v>22006574</v>
      </c>
      <c r="F18" s="23">
        <f>F19</f>
        <v>0</v>
      </c>
      <c r="G18" s="23">
        <f>G19</f>
        <v>3390019</v>
      </c>
      <c r="H18" s="23">
        <f>SUM(E18+F18-G18)</f>
        <v>18616555</v>
      </c>
      <c r="I18" s="18"/>
    </row>
    <row r="19" spans="1:9" s="30" customFormat="1" ht="63" customHeight="1">
      <c r="A19" s="24"/>
      <c r="B19" s="25"/>
      <c r="C19" s="26">
        <v>6298</v>
      </c>
      <c r="D19" s="27" t="s">
        <v>31</v>
      </c>
      <c r="E19" s="28">
        <v>21267174</v>
      </c>
      <c r="F19" s="28">
        <v>0</v>
      </c>
      <c r="G19" s="28">
        <v>3390019</v>
      </c>
      <c r="H19" s="28">
        <f>E19+F19-G19</f>
        <v>17877155</v>
      </c>
      <c r="I19" s="29"/>
    </row>
    <row r="20" spans="1:11" ht="16.5" customHeight="1">
      <c r="A20" s="31">
        <v>758</v>
      </c>
      <c r="B20" s="31" t="s">
        <v>8</v>
      </c>
      <c r="C20" s="32" t="s">
        <v>8</v>
      </c>
      <c r="D20" s="33" t="s">
        <v>21</v>
      </c>
      <c r="E20" s="34">
        <v>106766758</v>
      </c>
      <c r="F20" s="34">
        <f>F21</f>
        <v>170044</v>
      </c>
      <c r="G20" s="34">
        <f>G21</f>
        <v>0</v>
      </c>
      <c r="H20" s="34">
        <f>SUM(E20+F20-G20)</f>
        <v>106936802</v>
      </c>
      <c r="I20" s="3" t="s">
        <v>8</v>
      </c>
      <c r="J20" s="3" t="s">
        <v>8</v>
      </c>
      <c r="K20" s="3" t="s">
        <v>8</v>
      </c>
    </row>
    <row r="21" spans="1:11" ht="22.5" customHeight="1">
      <c r="A21" s="35" t="s">
        <v>8</v>
      </c>
      <c r="B21" s="36">
        <v>75814</v>
      </c>
      <c r="C21" s="37" t="s">
        <v>8</v>
      </c>
      <c r="D21" s="38" t="s">
        <v>15</v>
      </c>
      <c r="E21" s="39">
        <v>7046222</v>
      </c>
      <c r="F21" s="39">
        <f>SUM(F23)</f>
        <v>170044</v>
      </c>
      <c r="G21" s="39">
        <f>SUM(G23)</f>
        <v>0</v>
      </c>
      <c r="H21" s="39">
        <f>SUM(E21+F21-G21)</f>
        <v>7216266</v>
      </c>
      <c r="I21" s="3" t="s">
        <v>8</v>
      </c>
      <c r="J21" s="3" t="s">
        <v>8</v>
      </c>
      <c r="K21" s="3" t="s">
        <v>8</v>
      </c>
    </row>
    <row r="22" spans="1:8" ht="7.5" customHeight="1">
      <c r="A22" s="35"/>
      <c r="B22" s="36"/>
      <c r="C22" s="37"/>
      <c r="D22" s="38"/>
      <c r="E22" s="39"/>
      <c r="F22" s="39"/>
      <c r="G22" s="39"/>
      <c r="H22" s="39"/>
    </row>
    <row r="23" spans="1:9" s="30" customFormat="1" ht="18.75" customHeight="1">
      <c r="A23" s="24"/>
      <c r="B23" s="25"/>
      <c r="C23" s="25" t="s">
        <v>17</v>
      </c>
      <c r="D23" s="27" t="s">
        <v>14</v>
      </c>
      <c r="E23" s="28">
        <v>5446222</v>
      </c>
      <c r="F23" s="28">
        <v>170044</v>
      </c>
      <c r="G23" s="28">
        <v>0</v>
      </c>
      <c r="H23" s="28">
        <f>E23+F23-G23</f>
        <v>5616266</v>
      </c>
      <c r="I23" s="29"/>
    </row>
    <row r="24" spans="1:11" ht="18.75" customHeight="1">
      <c r="A24" s="31">
        <v>801</v>
      </c>
      <c r="B24" s="31" t="s">
        <v>8</v>
      </c>
      <c r="C24" s="32" t="s">
        <v>8</v>
      </c>
      <c r="D24" s="33" t="s">
        <v>32</v>
      </c>
      <c r="E24" s="34">
        <v>646168</v>
      </c>
      <c r="F24" s="34">
        <f>F25</f>
        <v>2520</v>
      </c>
      <c r="G24" s="34">
        <f>G25</f>
        <v>0</v>
      </c>
      <c r="H24" s="34">
        <f aca="true" t="shared" si="0" ref="H24:H40">SUM(E24+F24-G24)</f>
        <v>648688</v>
      </c>
      <c r="I24" s="3" t="s">
        <v>8</v>
      </c>
      <c r="J24" s="3" t="s">
        <v>8</v>
      </c>
      <c r="K24" s="3" t="s">
        <v>8</v>
      </c>
    </row>
    <row r="25" spans="1:11" ht="21" customHeight="1">
      <c r="A25" s="35" t="s">
        <v>8</v>
      </c>
      <c r="B25" s="36">
        <v>80130</v>
      </c>
      <c r="C25" s="37" t="s">
        <v>8</v>
      </c>
      <c r="D25" s="38" t="s">
        <v>18</v>
      </c>
      <c r="E25" s="39">
        <v>44580</v>
      </c>
      <c r="F25" s="39">
        <f>SUM(F27)</f>
        <v>2520</v>
      </c>
      <c r="G25" s="39">
        <f>SUM(G27)</f>
        <v>0</v>
      </c>
      <c r="H25" s="39">
        <f t="shared" si="0"/>
        <v>47100</v>
      </c>
      <c r="I25" s="3" t="s">
        <v>8</v>
      </c>
      <c r="J25" s="3" t="s">
        <v>8</v>
      </c>
      <c r="K25" s="3" t="s">
        <v>8</v>
      </c>
    </row>
    <row r="26" spans="1:8" ht="6.75" customHeight="1">
      <c r="A26" s="35"/>
      <c r="B26" s="36"/>
      <c r="C26" s="37"/>
      <c r="D26" s="38"/>
      <c r="E26" s="39"/>
      <c r="F26" s="39"/>
      <c r="G26" s="39"/>
      <c r="H26" s="39"/>
    </row>
    <row r="27" spans="1:11" ht="19.5" customHeight="1">
      <c r="A27" s="35" t="s">
        <v>8</v>
      </c>
      <c r="B27" s="35" t="s">
        <v>8</v>
      </c>
      <c r="C27" s="25" t="s">
        <v>17</v>
      </c>
      <c r="D27" s="27" t="s">
        <v>14</v>
      </c>
      <c r="E27" s="42">
        <v>2580</v>
      </c>
      <c r="F27" s="42">
        <v>2520</v>
      </c>
      <c r="G27" s="42">
        <v>0</v>
      </c>
      <c r="H27" s="42">
        <f t="shared" si="0"/>
        <v>5100</v>
      </c>
      <c r="I27" s="3" t="s">
        <v>8</v>
      </c>
      <c r="J27" s="3" t="s">
        <v>8</v>
      </c>
      <c r="K27" s="3" t="s">
        <v>8</v>
      </c>
    </row>
    <row r="28" spans="1:11" ht="20.25" customHeight="1">
      <c r="A28" s="31">
        <v>851</v>
      </c>
      <c r="B28" s="31" t="s">
        <v>8</v>
      </c>
      <c r="C28" s="32" t="s">
        <v>8</v>
      </c>
      <c r="D28" s="33" t="s">
        <v>33</v>
      </c>
      <c r="E28" s="34">
        <v>17711107</v>
      </c>
      <c r="F28" s="34">
        <f>F29</f>
        <v>1186500</v>
      </c>
      <c r="G28" s="34">
        <f>G29</f>
        <v>0</v>
      </c>
      <c r="H28" s="34">
        <f t="shared" si="0"/>
        <v>18897607</v>
      </c>
      <c r="I28" s="3" t="s">
        <v>8</v>
      </c>
      <c r="J28" s="3" t="s">
        <v>8</v>
      </c>
      <c r="K28" s="3" t="s">
        <v>8</v>
      </c>
    </row>
    <row r="29" spans="1:11" ht="21" customHeight="1">
      <c r="A29" s="35" t="s">
        <v>8</v>
      </c>
      <c r="B29" s="36">
        <v>85195</v>
      </c>
      <c r="C29" s="48" t="s">
        <v>8</v>
      </c>
      <c r="D29" s="38" t="s">
        <v>9</v>
      </c>
      <c r="E29" s="43">
        <v>3071250</v>
      </c>
      <c r="F29" s="43">
        <f>SUM(F31)</f>
        <v>1186500</v>
      </c>
      <c r="G29" s="43">
        <v>0</v>
      </c>
      <c r="H29" s="43">
        <f t="shared" si="0"/>
        <v>4257750</v>
      </c>
      <c r="I29" s="3" t="s">
        <v>8</v>
      </c>
      <c r="J29" s="3" t="s">
        <v>8</v>
      </c>
      <c r="K29" s="3" t="s">
        <v>8</v>
      </c>
    </row>
    <row r="30" spans="1:8" ht="6.75" customHeight="1">
      <c r="A30" s="35"/>
      <c r="B30" s="36"/>
      <c r="C30" s="48"/>
      <c r="D30" s="38"/>
      <c r="E30" s="43"/>
      <c r="F30" s="43"/>
      <c r="G30" s="43"/>
      <c r="H30" s="43"/>
    </row>
    <row r="31" spans="1:11" ht="63.75">
      <c r="A31" s="35" t="s">
        <v>8</v>
      </c>
      <c r="B31" s="40" t="s">
        <v>8</v>
      </c>
      <c r="C31" s="40">
        <v>6298</v>
      </c>
      <c r="D31" s="27" t="s">
        <v>31</v>
      </c>
      <c r="E31" s="42">
        <v>3071250</v>
      </c>
      <c r="F31" s="42">
        <v>1186500</v>
      </c>
      <c r="G31" s="42">
        <v>0</v>
      </c>
      <c r="H31" s="42">
        <f t="shared" si="0"/>
        <v>4257750</v>
      </c>
      <c r="I31" s="3" t="s">
        <v>8</v>
      </c>
      <c r="J31" s="3" t="s">
        <v>8</v>
      </c>
      <c r="K31" s="3" t="s">
        <v>8</v>
      </c>
    </row>
    <row r="32" spans="1:11" ht="25.5" customHeight="1">
      <c r="A32" s="31">
        <v>853</v>
      </c>
      <c r="B32" s="31" t="s">
        <v>8</v>
      </c>
      <c r="C32" s="32" t="s">
        <v>8</v>
      </c>
      <c r="D32" s="33" t="s">
        <v>22</v>
      </c>
      <c r="E32" s="34">
        <v>30866197</v>
      </c>
      <c r="F32" s="34">
        <f>F33</f>
        <v>111790</v>
      </c>
      <c r="G32" s="34">
        <f>G33</f>
        <v>0</v>
      </c>
      <c r="H32" s="34">
        <f t="shared" si="0"/>
        <v>30977987</v>
      </c>
      <c r="I32" s="3" t="s">
        <v>8</v>
      </c>
      <c r="J32" s="3" t="s">
        <v>8</v>
      </c>
      <c r="K32" s="3" t="s">
        <v>8</v>
      </c>
    </row>
    <row r="33" spans="1:11" ht="21.75" customHeight="1">
      <c r="A33" s="36" t="s">
        <v>8</v>
      </c>
      <c r="B33" s="36">
        <v>85395</v>
      </c>
      <c r="C33" s="37" t="s">
        <v>8</v>
      </c>
      <c r="D33" s="38" t="s">
        <v>9</v>
      </c>
      <c r="E33" s="39">
        <v>824450</v>
      </c>
      <c r="F33" s="39">
        <f>F35+F36</f>
        <v>111790</v>
      </c>
      <c r="G33" s="39">
        <f>G35+G36</f>
        <v>0</v>
      </c>
      <c r="H33" s="43">
        <f t="shared" si="0"/>
        <v>936240</v>
      </c>
      <c r="I33" s="3" t="s">
        <v>8</v>
      </c>
      <c r="J33" s="3" t="s">
        <v>8</v>
      </c>
      <c r="K33" s="3" t="s">
        <v>8</v>
      </c>
    </row>
    <row r="34" spans="1:8" ht="8.25" customHeight="1">
      <c r="A34" s="36"/>
      <c r="B34" s="36"/>
      <c r="C34" s="37"/>
      <c r="D34" s="38"/>
      <c r="E34" s="39"/>
      <c r="F34" s="39"/>
      <c r="G34" s="39"/>
      <c r="H34" s="43"/>
    </row>
    <row r="35" spans="1:11" ht="66" customHeight="1">
      <c r="A35" s="35" t="s">
        <v>8</v>
      </c>
      <c r="B35" s="35" t="s">
        <v>8</v>
      </c>
      <c r="C35" s="40">
        <v>2239</v>
      </c>
      <c r="D35" s="41" t="s">
        <v>23</v>
      </c>
      <c r="E35" s="42">
        <v>3976</v>
      </c>
      <c r="F35" s="42">
        <v>1050</v>
      </c>
      <c r="G35" s="42">
        <v>0</v>
      </c>
      <c r="H35" s="42">
        <f t="shared" si="0"/>
        <v>5026</v>
      </c>
      <c r="I35" s="3" t="s">
        <v>8</v>
      </c>
      <c r="J35" s="3" t="s">
        <v>8</v>
      </c>
      <c r="K35" s="3" t="s">
        <v>8</v>
      </c>
    </row>
    <row r="36" spans="1:11" ht="51.75" customHeight="1">
      <c r="A36" s="35" t="s">
        <v>8</v>
      </c>
      <c r="B36" s="35" t="s">
        <v>8</v>
      </c>
      <c r="C36" s="40">
        <v>2708</v>
      </c>
      <c r="D36" s="41" t="s">
        <v>24</v>
      </c>
      <c r="E36" s="42">
        <v>80464</v>
      </c>
      <c r="F36" s="42">
        <v>110740</v>
      </c>
      <c r="G36" s="42">
        <v>0</v>
      </c>
      <c r="H36" s="42">
        <f t="shared" si="0"/>
        <v>191204</v>
      </c>
      <c r="I36" s="3" t="s">
        <v>8</v>
      </c>
      <c r="J36" s="3" t="s">
        <v>8</v>
      </c>
      <c r="K36" s="3" t="s">
        <v>8</v>
      </c>
    </row>
    <row r="37" spans="1:11" ht="25.5" customHeight="1">
      <c r="A37" s="31">
        <v>921</v>
      </c>
      <c r="B37" s="31" t="s">
        <v>8</v>
      </c>
      <c r="C37" s="32" t="s">
        <v>8</v>
      </c>
      <c r="D37" s="33" t="s">
        <v>34</v>
      </c>
      <c r="E37" s="34">
        <v>12189428</v>
      </c>
      <c r="F37" s="34">
        <f>F38</f>
        <v>307723</v>
      </c>
      <c r="G37" s="34">
        <v>0</v>
      </c>
      <c r="H37" s="34">
        <f>SUM(E37+F37-G37)</f>
        <v>12497151</v>
      </c>
      <c r="I37" s="3" t="s">
        <v>8</v>
      </c>
      <c r="J37" s="3" t="s">
        <v>8</v>
      </c>
      <c r="K37" s="3" t="s">
        <v>8</v>
      </c>
    </row>
    <row r="38" spans="1:11" ht="21" customHeight="1">
      <c r="A38" s="36" t="s">
        <v>8</v>
      </c>
      <c r="B38" s="36">
        <v>92118</v>
      </c>
      <c r="C38" s="37" t="s">
        <v>8</v>
      </c>
      <c r="D38" s="38" t="s">
        <v>35</v>
      </c>
      <c r="E38" s="39">
        <v>1503500</v>
      </c>
      <c r="F38" s="39">
        <f>SUM(F40+F41+F44)</f>
        <v>307723</v>
      </c>
      <c r="G38" s="39">
        <f>SUM(G40+G41+G44)</f>
        <v>0</v>
      </c>
      <c r="H38" s="43">
        <f>SUM(E38+F38-G38)</f>
        <v>1811223</v>
      </c>
      <c r="I38" s="3" t="s">
        <v>8</v>
      </c>
      <c r="J38" s="3" t="s">
        <v>8</v>
      </c>
      <c r="K38" s="3" t="s">
        <v>8</v>
      </c>
    </row>
    <row r="39" spans="1:8" ht="6" customHeight="1">
      <c r="A39" s="36"/>
      <c r="B39" s="36"/>
      <c r="C39" s="37"/>
      <c r="D39" s="38"/>
      <c r="E39" s="39"/>
      <c r="F39" s="39"/>
      <c r="G39" s="39"/>
      <c r="H39" s="43"/>
    </row>
    <row r="40" spans="1:11" ht="53.25" customHeight="1">
      <c r="A40" s="44" t="s">
        <v>8</v>
      </c>
      <c r="B40" s="44" t="s">
        <v>8</v>
      </c>
      <c r="C40" s="45">
        <v>6529</v>
      </c>
      <c r="D40" s="46" t="s">
        <v>36</v>
      </c>
      <c r="E40" s="47">
        <v>0</v>
      </c>
      <c r="F40" s="47">
        <v>307723</v>
      </c>
      <c r="G40" s="47">
        <v>0</v>
      </c>
      <c r="H40" s="47">
        <f t="shared" si="0"/>
        <v>307723</v>
      </c>
      <c r="I40" s="3" t="s">
        <v>8</v>
      </c>
      <c r="J40" s="3" t="s">
        <v>8</v>
      </c>
      <c r="K40" s="3" t="s">
        <v>8</v>
      </c>
    </row>
  </sheetData>
  <mergeCells count="5">
    <mergeCell ref="A7:H7"/>
    <mergeCell ref="F1:H1"/>
    <mergeCell ref="F2:H2"/>
    <mergeCell ref="F3:H3"/>
    <mergeCell ref="A6:H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2" width="8.25390625" style="642" customWidth="1"/>
    <col min="3" max="3" width="37.00390625" style="643" customWidth="1"/>
    <col min="4" max="4" width="4.625" style="643" customWidth="1"/>
    <col min="5" max="5" width="14.125" style="642" customWidth="1"/>
    <col min="6" max="8" width="11.375" style="642" customWidth="1"/>
    <col min="9" max="9" width="14.25390625" style="642" customWidth="1"/>
    <col min="10" max="10" width="8.75390625" style="642" bestFit="1" customWidth="1"/>
    <col min="11" max="16384" width="9.125" style="642" customWidth="1"/>
  </cols>
  <sheetData>
    <row r="1" spans="7:14" ht="12.75" customHeight="1">
      <c r="G1" s="1416" t="s">
        <v>475</v>
      </c>
      <c r="H1" s="1416"/>
      <c r="I1" s="1416"/>
      <c r="K1" s="644"/>
      <c r="L1" s="644"/>
      <c r="M1" s="644"/>
      <c r="N1" s="644"/>
    </row>
    <row r="2" spans="7:14" ht="12.75" customHeight="1">
      <c r="G2" s="1416" t="s">
        <v>152</v>
      </c>
      <c r="H2" s="1416"/>
      <c r="I2" s="1416"/>
      <c r="K2" s="644"/>
      <c r="L2" s="644"/>
      <c r="M2" s="644"/>
      <c r="N2" s="644"/>
    </row>
    <row r="3" spans="7:14" ht="12.75" customHeight="1">
      <c r="G3" s="1416" t="s">
        <v>476</v>
      </c>
      <c r="H3" s="1416"/>
      <c r="I3" s="1416"/>
      <c r="K3" s="644"/>
      <c r="L3" s="644"/>
      <c r="M3" s="644"/>
      <c r="N3" s="644"/>
    </row>
    <row r="4" spans="6:14" ht="12.75" customHeight="1">
      <c r="F4" s="643"/>
      <c r="G4" s="643"/>
      <c r="H4" s="643"/>
      <c r="I4" s="643"/>
      <c r="K4" s="644"/>
      <c r="L4" s="644"/>
      <c r="M4" s="644"/>
      <c r="N4" s="644"/>
    </row>
    <row r="5" spans="1:14" ht="52.5" customHeight="1">
      <c r="A5" s="1417" t="s">
        <v>490</v>
      </c>
      <c r="B5" s="1417"/>
      <c r="C5" s="1417"/>
      <c r="D5" s="1417"/>
      <c r="E5" s="1417"/>
      <c r="F5" s="1417"/>
      <c r="G5" s="1417"/>
      <c r="H5" s="1417"/>
      <c r="I5" s="1417"/>
      <c r="J5" s="645"/>
      <c r="K5" s="644"/>
      <c r="L5" s="644"/>
      <c r="M5" s="644"/>
      <c r="N5" s="644"/>
    </row>
    <row r="6" spans="1:14" ht="12" customHeight="1">
      <c r="A6" s="645"/>
      <c r="B6" s="645"/>
      <c r="C6" s="645"/>
      <c r="D6" s="645"/>
      <c r="E6" s="645"/>
      <c r="F6" s="645"/>
      <c r="G6" s="645"/>
      <c r="H6" s="645"/>
      <c r="I6" s="645"/>
      <c r="K6" s="644"/>
      <c r="L6" s="644"/>
      <c r="M6" s="644"/>
      <c r="N6" s="644"/>
    </row>
    <row r="7" spans="9:14" ht="13.5" thickBot="1">
      <c r="I7" s="642" t="s">
        <v>1</v>
      </c>
      <c r="K7" s="644"/>
      <c r="L7" s="644"/>
      <c r="M7" s="644"/>
      <c r="N7" s="644"/>
    </row>
    <row r="8" spans="1:14" ht="23.25" customHeight="1" thickBot="1">
      <c r="A8" s="1405" t="s">
        <v>477</v>
      </c>
      <c r="B8" s="1405" t="s">
        <v>478</v>
      </c>
      <c r="C8" s="646" t="s">
        <v>479</v>
      </c>
      <c r="D8" s="1405" t="s">
        <v>365</v>
      </c>
      <c r="E8" s="1405" t="s">
        <v>480</v>
      </c>
      <c r="F8" s="1405" t="s">
        <v>46</v>
      </c>
      <c r="G8" s="1418" t="s">
        <v>47</v>
      </c>
      <c r="H8" s="1419"/>
      <c r="I8" s="1405" t="s">
        <v>481</v>
      </c>
      <c r="K8" s="644"/>
      <c r="L8" s="644"/>
      <c r="M8" s="644"/>
      <c r="N8" s="644"/>
    </row>
    <row r="9" spans="1:14" ht="41.25" customHeight="1" thickBot="1">
      <c r="A9" s="1406"/>
      <c r="B9" s="1406"/>
      <c r="C9" s="647" t="s">
        <v>482</v>
      </c>
      <c r="D9" s="1406"/>
      <c r="E9" s="1406"/>
      <c r="F9" s="1406"/>
      <c r="G9" s="646" t="s">
        <v>344</v>
      </c>
      <c r="H9" s="646" t="s">
        <v>483</v>
      </c>
      <c r="I9" s="1406"/>
      <c r="K9" s="644"/>
      <c r="L9" s="644"/>
      <c r="M9" s="644"/>
      <c r="N9" s="644"/>
    </row>
    <row r="10" spans="1:14" ht="13.5" thickBot="1">
      <c r="A10" s="646">
        <v>1</v>
      </c>
      <c r="B10" s="646">
        <v>2</v>
      </c>
      <c r="C10" s="646">
        <v>3</v>
      </c>
      <c r="D10" s="646">
        <v>4</v>
      </c>
      <c r="E10" s="646">
        <v>5</v>
      </c>
      <c r="F10" s="646">
        <v>6</v>
      </c>
      <c r="G10" s="646">
        <v>7</v>
      </c>
      <c r="H10" s="646">
        <v>8</v>
      </c>
      <c r="I10" s="646">
        <v>9</v>
      </c>
      <c r="K10" s="644"/>
      <c r="L10" s="644"/>
      <c r="M10" s="644"/>
      <c r="N10" s="644"/>
    </row>
    <row r="11" spans="1:14" s="654" customFormat="1" ht="14.25" thickBot="1">
      <c r="A11" s="1410" t="s">
        <v>484</v>
      </c>
      <c r="B11" s="1410"/>
      <c r="C11" s="1410" t="s">
        <v>485</v>
      </c>
      <c r="D11" s="648" t="s">
        <v>370</v>
      </c>
      <c r="E11" s="649">
        <v>32088</v>
      </c>
      <c r="F11" s="649">
        <v>58400</v>
      </c>
      <c r="G11" s="649">
        <v>85710</v>
      </c>
      <c r="H11" s="649">
        <v>0</v>
      </c>
      <c r="I11" s="650">
        <f aca="true" t="shared" si="0" ref="I11:I22">E11+F11-G11</f>
        <v>4778</v>
      </c>
      <c r="J11" s="651">
        <f>E11+F11-G11</f>
        <v>4778</v>
      </c>
      <c r="K11" s="652"/>
      <c r="L11" s="652"/>
      <c r="M11" s="652"/>
      <c r="N11" s="653"/>
    </row>
    <row r="12" spans="1:14" s="654" customFormat="1" ht="14.25" thickBot="1">
      <c r="A12" s="1410"/>
      <c r="B12" s="1410"/>
      <c r="C12" s="1410"/>
      <c r="D12" s="648" t="s">
        <v>371</v>
      </c>
      <c r="E12" s="649">
        <v>0</v>
      </c>
      <c r="F12" s="649">
        <v>19000</v>
      </c>
      <c r="G12" s="649">
        <v>19000</v>
      </c>
      <c r="H12" s="649">
        <v>0</v>
      </c>
      <c r="I12" s="649">
        <f t="shared" si="0"/>
        <v>0</v>
      </c>
      <c r="J12" s="651">
        <f>E12+F12-G12</f>
        <v>0</v>
      </c>
      <c r="K12" s="652"/>
      <c r="L12" s="652"/>
      <c r="M12" s="652"/>
      <c r="N12" s="653"/>
    </row>
    <row r="13" spans="1:14" s="654" customFormat="1" ht="14.25" thickBot="1">
      <c r="A13" s="1410"/>
      <c r="B13" s="1410"/>
      <c r="C13" s="1410"/>
      <c r="D13" s="648" t="s">
        <v>372</v>
      </c>
      <c r="E13" s="649">
        <f>E11+E12</f>
        <v>32088</v>
      </c>
      <c r="F13" s="649">
        <f>F11+F12</f>
        <v>77400</v>
      </c>
      <c r="G13" s="649">
        <f>G11+G12</f>
        <v>104710</v>
      </c>
      <c r="H13" s="649">
        <f>H11+H12</f>
        <v>0</v>
      </c>
      <c r="I13" s="649">
        <f t="shared" si="0"/>
        <v>4778</v>
      </c>
      <c r="J13" s="651">
        <f>E13+F13-G13</f>
        <v>4778</v>
      </c>
      <c r="K13" s="652"/>
      <c r="L13" s="652"/>
      <c r="M13" s="652"/>
      <c r="N13" s="653"/>
    </row>
    <row r="14" spans="1:14" ht="12.75" customHeight="1">
      <c r="A14" s="1414"/>
      <c r="B14" s="1411" t="s">
        <v>375</v>
      </c>
      <c r="C14" s="1420" t="s">
        <v>486</v>
      </c>
      <c r="D14" s="656" t="s">
        <v>370</v>
      </c>
      <c r="E14" s="657">
        <v>32088</v>
      </c>
      <c r="F14" s="657">
        <v>58400</v>
      </c>
      <c r="G14" s="657">
        <v>85710</v>
      </c>
      <c r="H14" s="658">
        <v>0</v>
      </c>
      <c r="I14" s="659">
        <f t="shared" si="0"/>
        <v>4778</v>
      </c>
      <c r="J14" s="660"/>
      <c r="K14" s="660"/>
      <c r="L14" s="660"/>
      <c r="M14" s="660"/>
      <c r="N14" s="644"/>
    </row>
    <row r="15" spans="1:14" ht="12.75">
      <c r="A15" s="1415"/>
      <c r="B15" s="1412"/>
      <c r="C15" s="1421"/>
      <c r="D15" s="656" t="s">
        <v>371</v>
      </c>
      <c r="E15" s="657">
        <v>0</v>
      </c>
      <c r="F15" s="657">
        <v>19000</v>
      </c>
      <c r="G15" s="657">
        <v>19000</v>
      </c>
      <c r="H15" s="658">
        <v>0</v>
      </c>
      <c r="I15" s="659">
        <f t="shared" si="0"/>
        <v>0</v>
      </c>
      <c r="J15" s="660"/>
      <c r="K15" s="660"/>
      <c r="L15" s="660"/>
      <c r="M15" s="660"/>
      <c r="N15" s="644"/>
    </row>
    <row r="16" spans="1:14" ht="13.5" thickBot="1">
      <c r="A16" s="1415"/>
      <c r="B16" s="1412"/>
      <c r="C16" s="1422"/>
      <c r="D16" s="655" t="s">
        <v>372</v>
      </c>
      <c r="E16" s="661">
        <f>E14+E15</f>
        <v>32088</v>
      </c>
      <c r="F16" s="661">
        <f>F14+F15</f>
        <v>77400</v>
      </c>
      <c r="G16" s="661">
        <f>G14+G15</f>
        <v>104710</v>
      </c>
      <c r="H16" s="662">
        <f>H14+H15</f>
        <v>0</v>
      </c>
      <c r="I16" s="663">
        <f t="shared" si="0"/>
        <v>4778</v>
      </c>
      <c r="J16" s="660"/>
      <c r="K16" s="660"/>
      <c r="L16" s="660"/>
      <c r="M16" s="660"/>
      <c r="N16" s="644"/>
    </row>
    <row r="17" spans="1:14" s="669" customFormat="1" ht="15" thickBot="1">
      <c r="A17" s="1407"/>
      <c r="B17" s="1407" t="s">
        <v>375</v>
      </c>
      <c r="C17" s="1407" t="s">
        <v>487</v>
      </c>
      <c r="D17" s="664" t="s">
        <v>370</v>
      </c>
      <c r="E17" s="665">
        <v>978693</v>
      </c>
      <c r="F17" s="665">
        <v>3309024</v>
      </c>
      <c r="G17" s="665">
        <v>3828199</v>
      </c>
      <c r="H17" s="665">
        <v>62000</v>
      </c>
      <c r="I17" s="665">
        <f t="shared" si="0"/>
        <v>459518</v>
      </c>
      <c r="J17" s="666"/>
      <c r="K17" s="667"/>
      <c r="L17" s="667"/>
      <c r="M17" s="667"/>
      <c r="N17" s="668"/>
    </row>
    <row r="18" spans="1:14" s="669" customFormat="1" ht="15" thickBot="1">
      <c r="A18" s="1408"/>
      <c r="B18" s="1408"/>
      <c r="C18" s="1408"/>
      <c r="D18" s="664" t="s">
        <v>371</v>
      </c>
      <c r="E18" s="665">
        <f>E15</f>
        <v>0</v>
      </c>
      <c r="F18" s="665">
        <f>F15</f>
        <v>19000</v>
      </c>
      <c r="G18" s="665">
        <f>G15</f>
        <v>19000</v>
      </c>
      <c r="H18" s="665">
        <f>H15</f>
        <v>0</v>
      </c>
      <c r="I18" s="665">
        <f t="shared" si="0"/>
        <v>0</v>
      </c>
      <c r="J18" s="670">
        <f>E18+F18-G18</f>
        <v>0</v>
      </c>
      <c r="K18" s="667"/>
      <c r="L18" s="667"/>
      <c r="M18" s="667"/>
      <c r="N18" s="668"/>
    </row>
    <row r="19" spans="1:14" s="669" customFormat="1" ht="15" thickBot="1">
      <c r="A19" s="1409"/>
      <c r="B19" s="1409"/>
      <c r="C19" s="1409"/>
      <c r="D19" s="664" t="s">
        <v>372</v>
      </c>
      <c r="E19" s="665">
        <f>E17+E18</f>
        <v>978693</v>
      </c>
      <c r="F19" s="665">
        <f>F17+F18</f>
        <v>3328024</v>
      </c>
      <c r="G19" s="665">
        <f>G17+G18</f>
        <v>3847199</v>
      </c>
      <c r="H19" s="665">
        <f>H17+H18</f>
        <v>62000</v>
      </c>
      <c r="I19" s="665">
        <f t="shared" si="0"/>
        <v>459518</v>
      </c>
      <c r="J19" s="670">
        <f>E19+F19-G19</f>
        <v>459518</v>
      </c>
      <c r="K19" s="667"/>
      <c r="L19" s="667"/>
      <c r="M19" s="667"/>
      <c r="N19" s="668"/>
    </row>
    <row r="20" spans="1:14" s="669" customFormat="1" ht="15" thickBot="1">
      <c r="A20" s="1413"/>
      <c r="B20" s="1407"/>
      <c r="C20" s="1413" t="s">
        <v>383</v>
      </c>
      <c r="D20" s="664" t="s">
        <v>370</v>
      </c>
      <c r="E20" s="665">
        <v>1081916</v>
      </c>
      <c r="F20" s="665">
        <v>3778660</v>
      </c>
      <c r="G20" s="665">
        <v>4341978</v>
      </c>
      <c r="H20" s="665">
        <v>62000</v>
      </c>
      <c r="I20" s="665">
        <f t="shared" si="0"/>
        <v>518598</v>
      </c>
      <c r="J20" s="670">
        <f>E20+F20-G20</f>
        <v>518598</v>
      </c>
      <c r="K20" s="667"/>
      <c r="L20" s="667"/>
      <c r="M20" s="667"/>
      <c r="N20" s="668"/>
    </row>
    <row r="21" spans="1:14" s="669" customFormat="1" ht="15" thickBot="1">
      <c r="A21" s="1413"/>
      <c r="B21" s="1408"/>
      <c r="C21" s="1413"/>
      <c r="D21" s="664" t="s">
        <v>371</v>
      </c>
      <c r="E21" s="665">
        <f>E18</f>
        <v>0</v>
      </c>
      <c r="F21" s="665">
        <f>F18</f>
        <v>19000</v>
      </c>
      <c r="G21" s="665">
        <f>G18</f>
        <v>19000</v>
      </c>
      <c r="H21" s="665">
        <f>H18</f>
        <v>0</v>
      </c>
      <c r="I21" s="665">
        <f t="shared" si="0"/>
        <v>0</v>
      </c>
      <c r="J21" s="670">
        <f>E21+F21-G21</f>
        <v>0</v>
      </c>
      <c r="K21" s="667"/>
      <c r="L21" s="667"/>
      <c r="M21" s="667"/>
      <c r="N21" s="668"/>
    </row>
    <row r="22" spans="1:14" s="669" customFormat="1" ht="15" thickBot="1">
      <c r="A22" s="1413"/>
      <c r="B22" s="1409"/>
      <c r="C22" s="1413"/>
      <c r="D22" s="664" t="s">
        <v>372</v>
      </c>
      <c r="E22" s="665">
        <f>E20+E21</f>
        <v>1081916</v>
      </c>
      <c r="F22" s="665">
        <f>F20+F21</f>
        <v>3797660</v>
      </c>
      <c r="G22" s="665">
        <f>G20+G21</f>
        <v>4360978</v>
      </c>
      <c r="H22" s="665">
        <f>H20+H21</f>
        <v>62000</v>
      </c>
      <c r="I22" s="665">
        <f t="shared" si="0"/>
        <v>518598</v>
      </c>
      <c r="J22" s="670">
        <f>E22+F22-G22</f>
        <v>518598</v>
      </c>
      <c r="K22" s="667"/>
      <c r="L22" s="667"/>
      <c r="M22" s="667"/>
      <c r="N22" s="668"/>
    </row>
    <row r="23" spans="5:14" ht="6" customHeight="1">
      <c r="E23" s="671"/>
      <c r="F23" s="671"/>
      <c r="G23" s="671"/>
      <c r="H23" s="671"/>
      <c r="I23" s="671"/>
      <c r="J23" s="673"/>
      <c r="K23" s="660"/>
      <c r="L23" s="660"/>
      <c r="M23" s="660"/>
      <c r="N23" s="644"/>
    </row>
    <row r="24" spans="3:14" ht="12.75">
      <c r="C24" s="643" t="s">
        <v>385</v>
      </c>
      <c r="E24" s="643"/>
      <c r="F24" s="643"/>
      <c r="G24" s="643"/>
      <c r="H24" s="643"/>
      <c r="I24" s="643"/>
      <c r="K24" s="644"/>
      <c r="L24" s="644"/>
      <c r="M24" s="644"/>
      <c r="N24" s="644"/>
    </row>
    <row r="25" spans="3:14" ht="13.5" customHeight="1">
      <c r="C25" s="643" t="s">
        <v>488</v>
      </c>
      <c r="E25" s="671"/>
      <c r="F25" s="671"/>
      <c r="G25" s="671"/>
      <c r="H25" s="671"/>
      <c r="I25" s="671"/>
      <c r="K25" s="644"/>
      <c r="L25" s="644"/>
      <c r="M25" s="644"/>
      <c r="N25" s="644"/>
    </row>
    <row r="26" spans="3:14" ht="12.75">
      <c r="C26" s="643" t="s">
        <v>456</v>
      </c>
      <c r="E26" s="643"/>
      <c r="F26" s="643"/>
      <c r="G26" s="643"/>
      <c r="H26" s="643"/>
      <c r="I26" s="643"/>
      <c r="K26" s="644"/>
      <c r="L26" s="644"/>
      <c r="M26" s="644"/>
      <c r="N26" s="644"/>
    </row>
    <row r="27" spans="3:9" ht="12.75">
      <c r="C27" s="1416" t="s">
        <v>489</v>
      </c>
      <c r="D27" s="1416"/>
      <c r="E27" s="1416"/>
      <c r="F27" s="1416"/>
      <c r="G27" s="643"/>
      <c r="H27" s="643"/>
      <c r="I27" s="643"/>
    </row>
    <row r="28" spans="5:9" ht="12.75">
      <c r="E28" s="643"/>
      <c r="F28" s="643"/>
      <c r="G28" s="643"/>
      <c r="H28" s="643"/>
      <c r="I28" s="643"/>
    </row>
    <row r="29" spans="5:9" ht="12.75">
      <c r="E29" s="643"/>
      <c r="F29" s="643"/>
      <c r="G29" s="643"/>
      <c r="H29" s="643"/>
      <c r="I29" s="643"/>
    </row>
    <row r="30" spans="5:9" ht="12.75">
      <c r="E30" s="643"/>
      <c r="F30" s="643"/>
      <c r="G30" s="643"/>
      <c r="H30" s="643"/>
      <c r="I30" s="643"/>
    </row>
    <row r="31" spans="5:9" ht="12.75">
      <c r="E31" s="643"/>
      <c r="F31" s="643"/>
      <c r="G31" s="643"/>
      <c r="H31" s="643"/>
      <c r="I31" s="643"/>
    </row>
    <row r="32" spans="5:9" ht="12.75">
      <c r="E32" s="643"/>
      <c r="F32" s="643"/>
      <c r="G32" s="643"/>
      <c r="H32" s="643"/>
      <c r="I32" s="643"/>
    </row>
    <row r="33" spans="5:9" ht="12.75">
      <c r="E33" s="643"/>
      <c r="F33" s="643"/>
      <c r="G33" s="643"/>
      <c r="H33" s="643"/>
      <c r="I33" s="643"/>
    </row>
    <row r="34" spans="5:9" ht="12.75">
      <c r="E34" s="643"/>
      <c r="F34" s="643"/>
      <c r="G34" s="643"/>
      <c r="H34" s="643"/>
      <c r="I34" s="643"/>
    </row>
    <row r="35" spans="5:9" ht="12.75">
      <c r="E35" s="643"/>
      <c r="F35" s="643"/>
      <c r="G35" s="643"/>
      <c r="H35" s="643"/>
      <c r="I35" s="643"/>
    </row>
    <row r="36" spans="5:9" ht="12.75">
      <c r="E36" s="643"/>
      <c r="F36" s="643"/>
      <c r="G36" s="643"/>
      <c r="H36" s="643"/>
      <c r="I36" s="643"/>
    </row>
    <row r="37" spans="5:9" ht="12.75">
      <c r="E37" s="643"/>
      <c r="F37" s="643"/>
      <c r="G37" s="643"/>
      <c r="H37" s="643"/>
      <c r="I37" s="643"/>
    </row>
    <row r="38" spans="5:9" ht="12.75">
      <c r="E38" s="643"/>
      <c r="F38" s="643"/>
      <c r="G38" s="643"/>
      <c r="H38" s="643"/>
      <c r="I38" s="643"/>
    </row>
    <row r="39" spans="5:9" ht="12.75">
      <c r="E39" s="643"/>
      <c r="F39" s="643"/>
      <c r="G39" s="643"/>
      <c r="H39" s="643"/>
      <c r="I39" s="643"/>
    </row>
    <row r="40" spans="5:9" ht="12.75">
      <c r="E40" s="643"/>
      <c r="F40" s="643"/>
      <c r="G40" s="643"/>
      <c r="H40" s="643"/>
      <c r="I40" s="643"/>
    </row>
    <row r="41" spans="5:9" ht="12.75">
      <c r="E41" s="643"/>
      <c r="F41" s="643"/>
      <c r="G41" s="643"/>
      <c r="H41" s="643"/>
      <c r="I41" s="643"/>
    </row>
    <row r="42" spans="5:9" ht="12.75">
      <c r="E42" s="643"/>
      <c r="F42" s="643"/>
      <c r="G42" s="643"/>
      <c r="H42" s="643"/>
      <c r="I42" s="643"/>
    </row>
    <row r="43" spans="5:9" ht="12.75">
      <c r="E43" s="643"/>
      <c r="F43" s="643"/>
      <c r="G43" s="643"/>
      <c r="H43" s="643"/>
      <c r="I43" s="643"/>
    </row>
    <row r="44" spans="5:9" ht="12.75">
      <c r="E44" s="643"/>
      <c r="F44" s="643"/>
      <c r="G44" s="643"/>
      <c r="H44" s="643"/>
      <c r="I44" s="643"/>
    </row>
    <row r="45" spans="5:9" ht="12.75">
      <c r="E45" s="643"/>
      <c r="F45" s="643"/>
      <c r="G45" s="643"/>
      <c r="H45" s="643"/>
      <c r="I45" s="643"/>
    </row>
    <row r="46" spans="5:9" ht="12.75">
      <c r="E46" s="643"/>
      <c r="F46" s="643"/>
      <c r="G46" s="643"/>
      <c r="H46" s="643"/>
      <c r="I46" s="643"/>
    </row>
    <row r="47" spans="5:9" ht="12.75">
      <c r="E47" s="643"/>
      <c r="F47" s="643"/>
      <c r="G47" s="643"/>
      <c r="H47" s="643"/>
      <c r="I47" s="643"/>
    </row>
    <row r="48" spans="5:9" ht="12.75">
      <c r="E48" s="643"/>
      <c r="F48" s="643"/>
      <c r="G48" s="643"/>
      <c r="H48" s="643"/>
      <c r="I48" s="643"/>
    </row>
    <row r="49" spans="5:9" ht="12.75">
      <c r="E49" s="643"/>
      <c r="F49" s="643"/>
      <c r="G49" s="643"/>
      <c r="H49" s="643"/>
      <c r="I49" s="643"/>
    </row>
    <row r="50" spans="5:9" ht="12.75">
      <c r="E50" s="643"/>
      <c r="F50" s="643"/>
      <c r="G50" s="643"/>
      <c r="H50" s="643"/>
      <c r="I50" s="643"/>
    </row>
    <row r="51" spans="5:9" ht="12.75">
      <c r="E51" s="643"/>
      <c r="F51" s="643"/>
      <c r="G51" s="643"/>
      <c r="H51" s="643"/>
      <c r="I51" s="643"/>
    </row>
    <row r="52" spans="5:9" ht="12.75">
      <c r="E52" s="643"/>
      <c r="F52" s="643"/>
      <c r="G52" s="643"/>
      <c r="H52" s="643"/>
      <c r="I52" s="643"/>
    </row>
  </sheetData>
  <mergeCells count="24">
    <mergeCell ref="C27:F27"/>
    <mergeCell ref="B20:B22"/>
    <mergeCell ref="C14:C16"/>
    <mergeCell ref="C20:C22"/>
    <mergeCell ref="G1:I1"/>
    <mergeCell ref="G2:I2"/>
    <mergeCell ref="G3:I3"/>
    <mergeCell ref="B8:B9"/>
    <mergeCell ref="D8:D9"/>
    <mergeCell ref="E8:E9"/>
    <mergeCell ref="F8:F9"/>
    <mergeCell ref="A5:I5"/>
    <mergeCell ref="G8:H8"/>
    <mergeCell ref="I8:I9"/>
    <mergeCell ref="A20:A22"/>
    <mergeCell ref="B17:B19"/>
    <mergeCell ref="B11:B13"/>
    <mergeCell ref="A17:A19"/>
    <mergeCell ref="A14:A16"/>
    <mergeCell ref="A8:A9"/>
    <mergeCell ref="C17:C19"/>
    <mergeCell ref="A11:A13"/>
    <mergeCell ref="C11:C13"/>
    <mergeCell ref="B14:B16"/>
  </mergeCells>
  <printOptions/>
  <pageMargins left="0.7874015748031497" right="0.7874015748031497" top="0.5905511811023623" bottom="0.5905511811023623" header="0.31496062992125984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1"/>
  <sheetViews>
    <sheetView workbookViewId="0" topLeftCell="A1">
      <selection activeCell="A1" sqref="A1"/>
    </sheetView>
  </sheetViews>
  <sheetFormatPr defaultColWidth="9.00390625" defaultRowHeight="12.75"/>
  <cols>
    <col min="1" max="1" width="9.125" style="481" customWidth="1"/>
    <col min="2" max="2" width="10.875" style="481" customWidth="1"/>
    <col min="3" max="3" width="9.125" style="481" customWidth="1"/>
    <col min="4" max="4" width="37.375" style="481" customWidth="1"/>
    <col min="5" max="5" width="16.625" style="481" customWidth="1"/>
    <col min="6" max="6" width="13.375" style="481" customWidth="1"/>
    <col min="7" max="7" width="14.625" style="481" customWidth="1"/>
    <col min="8" max="8" width="16.625" style="481" customWidth="1"/>
    <col min="9" max="9" width="12.75390625" style="481" bestFit="1" customWidth="1"/>
    <col min="10" max="16384" width="9.125" style="481" customWidth="1"/>
  </cols>
  <sheetData>
    <row r="1" spans="5:7" ht="15.75">
      <c r="E1" s="482"/>
      <c r="F1" s="482" t="s">
        <v>395</v>
      </c>
      <c r="G1" s="482"/>
    </row>
    <row r="2" spans="5:7" ht="15.75">
      <c r="E2" s="482"/>
      <c r="F2" s="482" t="s">
        <v>0</v>
      </c>
      <c r="G2" s="482"/>
    </row>
    <row r="3" ht="15.75">
      <c r="F3" s="481" t="s">
        <v>396</v>
      </c>
    </row>
    <row r="5" spans="1:8" ht="66.75" customHeight="1">
      <c r="A5" s="710" t="s">
        <v>491</v>
      </c>
      <c r="B5" s="710"/>
      <c r="C5" s="710"/>
      <c r="D5" s="710"/>
      <c r="E5" s="710"/>
      <c r="F5" s="710"/>
      <c r="G5" s="710"/>
      <c r="H5" s="710"/>
    </row>
    <row r="7" spans="4:8" ht="15.75">
      <c r="D7" s="483"/>
      <c r="H7" s="481" t="s">
        <v>1</v>
      </c>
    </row>
    <row r="8" spans="1:8" s="486" customFormat="1" ht="39" customHeight="1">
      <c r="A8" s="484" t="s">
        <v>2</v>
      </c>
      <c r="B8" s="484" t="s">
        <v>3</v>
      </c>
      <c r="C8" s="484" t="s">
        <v>4</v>
      </c>
      <c r="D8" s="485" t="s">
        <v>5</v>
      </c>
      <c r="E8" s="484" t="s">
        <v>10</v>
      </c>
      <c r="F8" s="484" t="s">
        <v>11</v>
      </c>
      <c r="G8" s="484" t="s">
        <v>12</v>
      </c>
      <c r="H8" s="484" t="s">
        <v>13</v>
      </c>
    </row>
    <row r="9" spans="1:8" s="489" customFormat="1" ht="15.75">
      <c r="A9" s="487">
        <v>1</v>
      </c>
      <c r="B9" s="487">
        <v>2</v>
      </c>
      <c r="C9" s="487">
        <v>3</v>
      </c>
      <c r="D9" s="488">
        <v>4</v>
      </c>
      <c r="E9" s="487">
        <v>5</v>
      </c>
      <c r="F9" s="487">
        <v>6</v>
      </c>
      <c r="G9" s="487">
        <v>7</v>
      </c>
      <c r="H9" s="487">
        <v>8</v>
      </c>
    </row>
    <row r="10" spans="1:9" s="486" customFormat="1" ht="34.5" customHeight="1">
      <c r="A10" s="490"/>
      <c r="B10" s="490"/>
      <c r="C10" s="490"/>
      <c r="D10" s="491" t="s">
        <v>397</v>
      </c>
      <c r="E10" s="492">
        <v>464165013</v>
      </c>
      <c r="F10" s="493">
        <f>F11+F16+F38+F45+F51+F57</f>
        <v>2686844</v>
      </c>
      <c r="G10" s="493">
        <f>G11+G16+G38+G45+G51+G57</f>
        <v>3959126</v>
      </c>
      <c r="H10" s="493">
        <f aca="true" t="shared" si="0" ref="H10:H41">SUM(E10+F10-G10)</f>
        <v>462892731</v>
      </c>
      <c r="I10" s="494"/>
    </row>
    <row r="11" spans="1:8" ht="21.75" customHeight="1">
      <c r="A11" s="495">
        <v>600</v>
      </c>
      <c r="B11" s="495"/>
      <c r="C11" s="495"/>
      <c r="D11" s="497" t="s">
        <v>28</v>
      </c>
      <c r="E11" s="498">
        <v>132082446</v>
      </c>
      <c r="F11" s="498">
        <f>F12</f>
        <v>253140</v>
      </c>
      <c r="G11" s="498">
        <f>G12</f>
        <v>3643159</v>
      </c>
      <c r="H11" s="499">
        <f t="shared" si="0"/>
        <v>128692427</v>
      </c>
    </row>
    <row r="12" spans="1:8" s="504" customFormat="1" ht="27" customHeight="1">
      <c r="A12" s="500"/>
      <c r="B12" s="500">
        <v>60013</v>
      </c>
      <c r="C12" s="500"/>
      <c r="D12" s="501" t="s">
        <v>30</v>
      </c>
      <c r="E12" s="502">
        <v>59827366</v>
      </c>
      <c r="F12" s="502">
        <f>SUM(F13:F15)</f>
        <v>253140</v>
      </c>
      <c r="G12" s="502">
        <f>SUM(G13:G15)</f>
        <v>3643159</v>
      </c>
      <c r="H12" s="503">
        <f t="shared" si="0"/>
        <v>56437347</v>
      </c>
    </row>
    <row r="13" spans="1:8" ht="40.5" customHeight="1">
      <c r="A13" s="505"/>
      <c r="B13" s="505"/>
      <c r="C13" s="505">
        <v>6050</v>
      </c>
      <c r="D13" s="506" t="s">
        <v>398</v>
      </c>
      <c r="E13" s="507">
        <v>1925000</v>
      </c>
      <c r="F13" s="507">
        <v>253140</v>
      </c>
      <c r="G13" s="507">
        <v>0</v>
      </c>
      <c r="H13" s="508">
        <f t="shared" si="0"/>
        <v>2178140</v>
      </c>
    </row>
    <row r="14" spans="1:8" ht="41.25" customHeight="1">
      <c r="A14" s="505"/>
      <c r="B14" s="505"/>
      <c r="C14" s="505">
        <v>6058</v>
      </c>
      <c r="D14" s="506" t="s">
        <v>398</v>
      </c>
      <c r="E14" s="507">
        <v>21267174</v>
      </c>
      <c r="F14" s="507">
        <v>0</v>
      </c>
      <c r="G14" s="507">
        <v>3390019</v>
      </c>
      <c r="H14" s="508">
        <f t="shared" si="0"/>
        <v>17877155</v>
      </c>
    </row>
    <row r="15" spans="1:8" ht="42.75" customHeight="1">
      <c r="A15" s="505"/>
      <c r="B15" s="505"/>
      <c r="C15" s="505">
        <v>6059</v>
      </c>
      <c r="D15" s="506" t="s">
        <v>398</v>
      </c>
      <c r="E15" s="507">
        <v>6212192</v>
      </c>
      <c r="F15" s="507">
        <v>0</v>
      </c>
      <c r="G15" s="507">
        <v>253140</v>
      </c>
      <c r="H15" s="508">
        <f t="shared" si="0"/>
        <v>5959052</v>
      </c>
    </row>
    <row r="16" spans="1:8" ht="23.25" customHeight="1">
      <c r="A16" s="495">
        <v>801</v>
      </c>
      <c r="B16" s="495"/>
      <c r="C16" s="495"/>
      <c r="D16" s="497" t="s">
        <v>32</v>
      </c>
      <c r="E16" s="498">
        <v>42506062</v>
      </c>
      <c r="F16" s="498">
        <f>F17+F33+F36</f>
        <v>276219</v>
      </c>
      <c r="G16" s="498">
        <f>G17+G33+G36</f>
        <v>227677</v>
      </c>
      <c r="H16" s="499">
        <f t="shared" si="0"/>
        <v>42554604</v>
      </c>
    </row>
    <row r="17" spans="1:8" s="486" customFormat="1" ht="28.5" customHeight="1">
      <c r="A17" s="509"/>
      <c r="B17" s="509">
        <v>80130</v>
      </c>
      <c r="C17" s="509"/>
      <c r="D17" s="510" t="s">
        <v>18</v>
      </c>
      <c r="E17" s="511">
        <v>6164984</v>
      </c>
      <c r="F17" s="511">
        <f>SUM(F18:F32)</f>
        <v>271219</v>
      </c>
      <c r="G17" s="511">
        <f>SUM(G18:G32)</f>
        <v>222110</v>
      </c>
      <c r="H17" s="503">
        <f t="shared" si="0"/>
        <v>6214093</v>
      </c>
    </row>
    <row r="18" spans="1:8" s="486" customFormat="1" ht="75" customHeight="1">
      <c r="A18" s="512"/>
      <c r="B18" s="512"/>
      <c r="C18" s="512">
        <v>2320</v>
      </c>
      <c r="D18" s="513" t="s">
        <v>399</v>
      </c>
      <c r="E18" s="514">
        <v>0</v>
      </c>
      <c r="F18" s="514">
        <v>205000</v>
      </c>
      <c r="G18" s="514">
        <v>0</v>
      </c>
      <c r="H18" s="515">
        <f t="shared" si="0"/>
        <v>205000</v>
      </c>
    </row>
    <row r="19" spans="1:8" s="486" customFormat="1" ht="40.5" customHeight="1">
      <c r="A19" s="516"/>
      <c r="B19" s="516"/>
      <c r="C19" s="516">
        <v>3020</v>
      </c>
      <c r="D19" s="513" t="s">
        <v>400</v>
      </c>
      <c r="E19" s="517">
        <v>5600</v>
      </c>
      <c r="F19" s="517">
        <v>0</v>
      </c>
      <c r="G19" s="517">
        <v>1195</v>
      </c>
      <c r="H19" s="508">
        <f t="shared" si="0"/>
        <v>4405</v>
      </c>
    </row>
    <row r="20" spans="1:8" s="486" customFormat="1" ht="24.75" customHeight="1">
      <c r="A20" s="516"/>
      <c r="B20" s="516"/>
      <c r="C20" s="516">
        <v>4010</v>
      </c>
      <c r="D20" s="513" t="s">
        <v>401</v>
      </c>
      <c r="E20" s="517">
        <v>3655353</v>
      </c>
      <c r="F20" s="517">
        <v>0</v>
      </c>
      <c r="G20" s="517">
        <v>144016</v>
      </c>
      <c r="H20" s="508">
        <f t="shared" si="0"/>
        <v>3511337</v>
      </c>
    </row>
    <row r="21" spans="1:8" s="486" customFormat="1" ht="24.75" customHeight="1">
      <c r="A21" s="516"/>
      <c r="B21" s="516"/>
      <c r="C21" s="516">
        <v>4040</v>
      </c>
      <c r="D21" s="513" t="s">
        <v>402</v>
      </c>
      <c r="E21" s="517">
        <v>291773</v>
      </c>
      <c r="F21" s="517">
        <v>0</v>
      </c>
      <c r="G21" s="517">
        <v>715</v>
      </c>
      <c r="H21" s="508">
        <f t="shared" si="0"/>
        <v>291058</v>
      </c>
    </row>
    <row r="22" spans="1:8" s="486" customFormat="1" ht="24.75" customHeight="1">
      <c r="A22" s="516"/>
      <c r="B22" s="516"/>
      <c r="C22" s="516">
        <v>4110</v>
      </c>
      <c r="D22" s="513" t="s">
        <v>403</v>
      </c>
      <c r="E22" s="517">
        <v>698208</v>
      </c>
      <c r="F22" s="517">
        <v>0</v>
      </c>
      <c r="G22" s="517">
        <v>23978</v>
      </c>
      <c r="H22" s="508">
        <f t="shared" si="0"/>
        <v>674230</v>
      </c>
    </row>
    <row r="23" spans="1:8" s="486" customFormat="1" ht="24.75" customHeight="1">
      <c r="A23" s="516"/>
      <c r="B23" s="516"/>
      <c r="C23" s="516">
        <v>4120</v>
      </c>
      <c r="D23" s="513" t="s">
        <v>404</v>
      </c>
      <c r="E23" s="517">
        <v>95256</v>
      </c>
      <c r="F23" s="517">
        <v>0</v>
      </c>
      <c r="G23" s="517">
        <v>3150</v>
      </c>
      <c r="H23" s="508">
        <f t="shared" si="0"/>
        <v>92106</v>
      </c>
    </row>
    <row r="24" spans="1:8" s="486" customFormat="1" ht="24.75" customHeight="1">
      <c r="A24" s="516"/>
      <c r="B24" s="516"/>
      <c r="C24" s="516">
        <v>4210</v>
      </c>
      <c r="D24" s="513" t="s">
        <v>405</v>
      </c>
      <c r="E24" s="517">
        <v>94299</v>
      </c>
      <c r="F24" s="517">
        <v>0</v>
      </c>
      <c r="G24" s="517">
        <v>3122</v>
      </c>
      <c r="H24" s="508">
        <f t="shared" si="0"/>
        <v>91177</v>
      </c>
    </row>
    <row r="25" spans="1:8" s="486" customFormat="1" ht="37.5" customHeight="1">
      <c r="A25" s="516"/>
      <c r="B25" s="516"/>
      <c r="C25" s="516">
        <v>4240</v>
      </c>
      <c r="D25" s="513" t="s">
        <v>406</v>
      </c>
      <c r="E25" s="517">
        <v>57286</v>
      </c>
      <c r="F25" s="517">
        <v>0</v>
      </c>
      <c r="G25" s="517">
        <v>1581</v>
      </c>
      <c r="H25" s="508">
        <f t="shared" si="0"/>
        <v>55705</v>
      </c>
    </row>
    <row r="26" spans="1:8" s="486" customFormat="1" ht="22.5" customHeight="1">
      <c r="A26" s="516"/>
      <c r="B26" s="516"/>
      <c r="C26" s="516">
        <v>4260</v>
      </c>
      <c r="D26" s="513" t="s">
        <v>407</v>
      </c>
      <c r="E26" s="517">
        <v>248400</v>
      </c>
      <c r="F26" s="517">
        <v>0</v>
      </c>
      <c r="G26" s="517">
        <v>32576</v>
      </c>
      <c r="H26" s="508">
        <f t="shared" si="0"/>
        <v>215824</v>
      </c>
    </row>
    <row r="27" spans="1:8" s="486" customFormat="1" ht="22.5" customHeight="1">
      <c r="A27" s="516"/>
      <c r="B27" s="516"/>
      <c r="C27" s="516">
        <v>4270</v>
      </c>
      <c r="D27" s="513" t="s">
        <v>408</v>
      </c>
      <c r="E27" s="517">
        <v>426000</v>
      </c>
      <c r="F27" s="517">
        <v>0</v>
      </c>
      <c r="G27" s="517">
        <v>854</v>
      </c>
      <c r="H27" s="508">
        <f t="shared" si="0"/>
        <v>425146</v>
      </c>
    </row>
    <row r="28" spans="1:8" ht="22.5" customHeight="1">
      <c r="A28" s="516"/>
      <c r="B28" s="516"/>
      <c r="C28" s="516">
        <v>4300</v>
      </c>
      <c r="D28" s="513" t="s">
        <v>409</v>
      </c>
      <c r="E28" s="517">
        <v>232856</v>
      </c>
      <c r="F28" s="517">
        <v>66219</v>
      </c>
      <c r="G28" s="517">
        <v>0</v>
      </c>
      <c r="H28" s="508">
        <f t="shared" si="0"/>
        <v>299075</v>
      </c>
    </row>
    <row r="29" spans="1:8" ht="22.5" customHeight="1">
      <c r="A29" s="516"/>
      <c r="B29" s="516"/>
      <c r="C29" s="516">
        <v>4350</v>
      </c>
      <c r="D29" s="513" t="s">
        <v>410</v>
      </c>
      <c r="E29" s="517">
        <v>6000</v>
      </c>
      <c r="F29" s="517">
        <v>0</v>
      </c>
      <c r="G29" s="517">
        <v>1222</v>
      </c>
      <c r="H29" s="508">
        <f t="shared" si="0"/>
        <v>4778</v>
      </c>
    </row>
    <row r="30" spans="1:8" ht="22.5" customHeight="1">
      <c r="A30" s="516"/>
      <c r="B30" s="516"/>
      <c r="C30" s="516">
        <v>4410</v>
      </c>
      <c r="D30" s="513" t="s">
        <v>411</v>
      </c>
      <c r="E30" s="517">
        <v>11800</v>
      </c>
      <c r="F30" s="517">
        <v>0</v>
      </c>
      <c r="G30" s="517">
        <v>553</v>
      </c>
      <c r="H30" s="508">
        <f t="shared" si="0"/>
        <v>11247</v>
      </c>
    </row>
    <row r="31" spans="1:8" ht="22.5" customHeight="1">
      <c r="A31" s="516"/>
      <c r="B31" s="516"/>
      <c r="C31" s="516">
        <v>4430</v>
      </c>
      <c r="D31" s="513" t="s">
        <v>412</v>
      </c>
      <c r="E31" s="517">
        <v>6900</v>
      </c>
      <c r="F31" s="517">
        <v>0</v>
      </c>
      <c r="G31" s="517">
        <v>8</v>
      </c>
      <c r="H31" s="508">
        <f t="shared" si="0"/>
        <v>6892</v>
      </c>
    </row>
    <row r="32" spans="1:8" ht="40.5" customHeight="1">
      <c r="A32" s="516"/>
      <c r="B32" s="516"/>
      <c r="C32" s="516">
        <v>4440</v>
      </c>
      <c r="D32" s="513" t="s">
        <v>413</v>
      </c>
      <c r="E32" s="517">
        <v>299540</v>
      </c>
      <c r="F32" s="517">
        <v>0</v>
      </c>
      <c r="G32" s="517">
        <v>9140</v>
      </c>
      <c r="H32" s="508">
        <f t="shared" si="0"/>
        <v>290400</v>
      </c>
    </row>
    <row r="33" spans="1:8" s="486" customFormat="1" ht="27.75" customHeight="1">
      <c r="A33" s="509"/>
      <c r="B33" s="509">
        <v>80141</v>
      </c>
      <c r="C33" s="509"/>
      <c r="D33" s="510" t="s">
        <v>414</v>
      </c>
      <c r="E33" s="511">
        <v>6909269</v>
      </c>
      <c r="F33" s="511">
        <f>SUM(F34:F35)</f>
        <v>5000</v>
      </c>
      <c r="G33" s="511">
        <f>SUM(G34:G35)</f>
        <v>5000</v>
      </c>
      <c r="H33" s="503">
        <f t="shared" si="0"/>
        <v>6909269</v>
      </c>
    </row>
    <row r="34" spans="1:8" ht="25.5" customHeight="1">
      <c r="A34" s="505"/>
      <c r="B34" s="505"/>
      <c r="C34" s="505">
        <v>4270</v>
      </c>
      <c r="D34" s="506" t="s">
        <v>408</v>
      </c>
      <c r="E34" s="507">
        <v>601580</v>
      </c>
      <c r="F34" s="507">
        <v>5000</v>
      </c>
      <c r="G34" s="507">
        <v>0</v>
      </c>
      <c r="H34" s="508">
        <f t="shared" si="0"/>
        <v>606580</v>
      </c>
    </row>
    <row r="35" spans="1:8" ht="39.75" customHeight="1">
      <c r="A35" s="505"/>
      <c r="B35" s="505"/>
      <c r="C35" s="505">
        <v>6050</v>
      </c>
      <c r="D35" s="506" t="s">
        <v>398</v>
      </c>
      <c r="E35" s="507">
        <v>20000</v>
      </c>
      <c r="F35" s="507">
        <v>0</v>
      </c>
      <c r="G35" s="507">
        <v>5000</v>
      </c>
      <c r="H35" s="508">
        <f t="shared" si="0"/>
        <v>15000</v>
      </c>
    </row>
    <row r="36" spans="1:8" s="521" customFormat="1" ht="23.25" customHeight="1">
      <c r="A36" s="518"/>
      <c r="B36" s="518">
        <v>80195</v>
      </c>
      <c r="C36" s="518"/>
      <c r="D36" s="501" t="s">
        <v>9</v>
      </c>
      <c r="E36" s="519">
        <v>589008</v>
      </c>
      <c r="F36" s="519">
        <f>F37</f>
        <v>0</v>
      </c>
      <c r="G36" s="519">
        <f>G37</f>
        <v>567</v>
      </c>
      <c r="H36" s="520">
        <f t="shared" si="0"/>
        <v>588441</v>
      </c>
    </row>
    <row r="37" spans="1:8" ht="39.75" customHeight="1">
      <c r="A37" s="505"/>
      <c r="B37" s="505"/>
      <c r="C37" s="516">
        <v>4440</v>
      </c>
      <c r="D37" s="513" t="s">
        <v>413</v>
      </c>
      <c r="E37" s="507">
        <v>226617</v>
      </c>
      <c r="F37" s="507">
        <v>0</v>
      </c>
      <c r="G37" s="507">
        <v>567</v>
      </c>
      <c r="H37" s="508">
        <f t="shared" si="0"/>
        <v>226050</v>
      </c>
    </row>
    <row r="38" spans="1:8" ht="26.25" customHeight="1">
      <c r="A38" s="495">
        <v>851</v>
      </c>
      <c r="B38" s="495"/>
      <c r="C38" s="495"/>
      <c r="D38" s="497" t="s">
        <v>33</v>
      </c>
      <c r="E38" s="498">
        <v>70290578</v>
      </c>
      <c r="F38" s="498">
        <f>F39+F42</f>
        <v>1654000</v>
      </c>
      <c r="G38" s="498">
        <f>G39+G42</f>
        <v>40181</v>
      </c>
      <c r="H38" s="499">
        <f t="shared" si="0"/>
        <v>71904397</v>
      </c>
    </row>
    <row r="39" spans="1:8" s="486" customFormat="1" ht="24" customHeight="1">
      <c r="A39" s="509"/>
      <c r="B39" s="500">
        <v>85141</v>
      </c>
      <c r="C39" s="500"/>
      <c r="D39" s="501" t="s">
        <v>415</v>
      </c>
      <c r="E39" s="511">
        <v>1554231</v>
      </c>
      <c r="F39" s="511">
        <f>SUM(F40:F41)</f>
        <v>72000</v>
      </c>
      <c r="G39" s="511">
        <f>SUM(G40:G41)</f>
        <v>40181</v>
      </c>
      <c r="H39" s="503">
        <f t="shared" si="0"/>
        <v>1586050</v>
      </c>
    </row>
    <row r="40" spans="1:8" ht="90.75" customHeight="1">
      <c r="A40" s="522"/>
      <c r="B40" s="505"/>
      <c r="C40" s="505">
        <v>6220</v>
      </c>
      <c r="D40" s="506" t="s">
        <v>416</v>
      </c>
      <c r="E40" s="517">
        <v>814000</v>
      </c>
      <c r="F40" s="517">
        <v>72000</v>
      </c>
      <c r="G40" s="517">
        <v>0</v>
      </c>
      <c r="H40" s="508">
        <f t="shared" si="0"/>
        <v>886000</v>
      </c>
    </row>
    <row r="41" spans="1:8" ht="127.5" customHeight="1">
      <c r="A41" s="522"/>
      <c r="B41" s="505"/>
      <c r="C41" s="505">
        <v>6229</v>
      </c>
      <c r="D41" s="506" t="s">
        <v>417</v>
      </c>
      <c r="E41" s="517">
        <v>740231</v>
      </c>
      <c r="F41" s="517">
        <v>0</v>
      </c>
      <c r="G41" s="517">
        <v>40181</v>
      </c>
      <c r="H41" s="508">
        <f t="shared" si="0"/>
        <v>700050</v>
      </c>
    </row>
    <row r="42" spans="1:8" ht="25.5" customHeight="1">
      <c r="A42" s="505"/>
      <c r="B42" s="522">
        <v>85195</v>
      </c>
      <c r="C42" s="522"/>
      <c r="D42" s="510" t="s">
        <v>9</v>
      </c>
      <c r="E42" s="523">
        <v>4395000</v>
      </c>
      <c r="F42" s="523">
        <f>SUM(F43:F44)</f>
        <v>1582000</v>
      </c>
      <c r="G42" s="523">
        <f>SUM(G43:G44)</f>
        <v>0</v>
      </c>
      <c r="H42" s="520">
        <f aca="true" t="shared" si="1" ref="H42:H59">SUM(E42+F42-G42)</f>
        <v>5977000</v>
      </c>
    </row>
    <row r="43" spans="1:8" s="524" customFormat="1" ht="38.25" customHeight="1">
      <c r="A43" s="505"/>
      <c r="B43" s="522"/>
      <c r="C43" s="505">
        <v>6068</v>
      </c>
      <c r="D43" s="506" t="s">
        <v>418</v>
      </c>
      <c r="E43" s="507">
        <v>3071250</v>
      </c>
      <c r="F43" s="507">
        <v>1186500</v>
      </c>
      <c r="G43" s="507">
        <v>0</v>
      </c>
      <c r="H43" s="508">
        <f t="shared" si="1"/>
        <v>4257750</v>
      </c>
    </row>
    <row r="44" spans="1:8" s="524" customFormat="1" ht="47.25" customHeight="1">
      <c r="A44" s="505"/>
      <c r="B44" s="505"/>
      <c r="C44" s="505">
        <v>6069</v>
      </c>
      <c r="D44" s="506" t="s">
        <v>418</v>
      </c>
      <c r="E44" s="507">
        <v>1023750</v>
      </c>
      <c r="F44" s="507">
        <v>395500</v>
      </c>
      <c r="G44" s="507">
        <v>0</v>
      </c>
      <c r="H44" s="508">
        <f t="shared" si="1"/>
        <v>1419250</v>
      </c>
    </row>
    <row r="45" spans="1:8" ht="24.75" customHeight="1">
      <c r="A45" s="495">
        <v>852</v>
      </c>
      <c r="B45" s="495"/>
      <c r="C45" s="495"/>
      <c r="D45" s="497" t="s">
        <v>419</v>
      </c>
      <c r="E45" s="498">
        <v>2287830</v>
      </c>
      <c r="F45" s="498">
        <f>F46</f>
        <v>48109</v>
      </c>
      <c r="G45" s="498">
        <f>G46</f>
        <v>48109</v>
      </c>
      <c r="H45" s="499">
        <f t="shared" si="1"/>
        <v>2287830</v>
      </c>
    </row>
    <row r="46" spans="1:8" ht="23.25" customHeight="1">
      <c r="A46" s="518"/>
      <c r="B46" s="518">
        <v>85217</v>
      </c>
      <c r="C46" s="518"/>
      <c r="D46" s="501" t="s">
        <v>420</v>
      </c>
      <c r="E46" s="519">
        <v>788830</v>
      </c>
      <c r="F46" s="519">
        <f>SUM(F47:F50)</f>
        <v>48109</v>
      </c>
      <c r="G46" s="519">
        <f>SUM(G47:G50)</f>
        <v>48109</v>
      </c>
      <c r="H46" s="520">
        <f t="shared" si="1"/>
        <v>788830</v>
      </c>
    </row>
    <row r="47" spans="1:8" ht="22.5" customHeight="1">
      <c r="A47" s="505"/>
      <c r="B47" s="505"/>
      <c r="C47" s="505">
        <v>4110</v>
      </c>
      <c r="D47" s="506" t="s">
        <v>403</v>
      </c>
      <c r="E47" s="507">
        <v>75134</v>
      </c>
      <c r="F47" s="507">
        <v>1900</v>
      </c>
      <c r="G47" s="507">
        <v>0</v>
      </c>
      <c r="H47" s="508">
        <f t="shared" si="1"/>
        <v>77034</v>
      </c>
    </row>
    <row r="48" spans="1:8" ht="23.25" customHeight="1">
      <c r="A48" s="505"/>
      <c r="B48" s="505"/>
      <c r="C48" s="505">
        <v>4260</v>
      </c>
      <c r="D48" s="506" t="s">
        <v>407</v>
      </c>
      <c r="E48" s="507">
        <v>13700</v>
      </c>
      <c r="F48" s="507">
        <v>0</v>
      </c>
      <c r="G48" s="507">
        <v>1900</v>
      </c>
      <c r="H48" s="508">
        <f t="shared" si="1"/>
        <v>11800</v>
      </c>
    </row>
    <row r="49" spans="1:8" ht="24" customHeight="1">
      <c r="A49" s="505"/>
      <c r="B49" s="505"/>
      <c r="C49" s="505">
        <v>4270</v>
      </c>
      <c r="D49" s="506" t="s">
        <v>408</v>
      </c>
      <c r="E49" s="507">
        <v>65000</v>
      </c>
      <c r="F49" s="507">
        <v>0</v>
      </c>
      <c r="G49" s="507">
        <v>46209</v>
      </c>
      <c r="H49" s="508">
        <f t="shared" si="1"/>
        <v>18791</v>
      </c>
    </row>
    <row r="50" spans="1:8" ht="42.75" customHeight="1">
      <c r="A50" s="505"/>
      <c r="B50" s="505"/>
      <c r="C50" s="505">
        <v>6050</v>
      </c>
      <c r="D50" s="506" t="s">
        <v>398</v>
      </c>
      <c r="E50" s="507">
        <v>18000</v>
      </c>
      <c r="F50" s="507">
        <v>46209</v>
      </c>
      <c r="G50" s="507">
        <v>0</v>
      </c>
      <c r="H50" s="508">
        <f t="shared" si="1"/>
        <v>64209</v>
      </c>
    </row>
    <row r="51" spans="1:8" s="528" customFormat="1" ht="62.25" customHeight="1">
      <c r="A51" s="525">
        <v>853</v>
      </c>
      <c r="B51" s="525"/>
      <c r="C51" s="525"/>
      <c r="D51" s="497" t="s">
        <v>22</v>
      </c>
      <c r="E51" s="526">
        <v>35616883</v>
      </c>
      <c r="F51" s="526">
        <f>F52</f>
        <v>147653</v>
      </c>
      <c r="G51" s="526">
        <f>G52</f>
        <v>0</v>
      </c>
      <c r="H51" s="527">
        <f t="shared" si="1"/>
        <v>35764536</v>
      </c>
    </row>
    <row r="52" spans="1:8" s="486" customFormat="1" ht="21.75" customHeight="1">
      <c r="A52" s="509"/>
      <c r="B52" s="509">
        <v>85395</v>
      </c>
      <c r="C52" s="509"/>
      <c r="D52" s="510" t="s">
        <v>421</v>
      </c>
      <c r="E52" s="511">
        <v>0</v>
      </c>
      <c r="F52" s="511">
        <f>SUM(F53:F56)</f>
        <v>147653</v>
      </c>
      <c r="G52" s="511">
        <f>SUM(G53:G56)</f>
        <v>0</v>
      </c>
      <c r="H52" s="520">
        <f t="shared" si="1"/>
        <v>147653</v>
      </c>
    </row>
    <row r="53" spans="1:8" ht="22.5" customHeight="1">
      <c r="A53" s="505"/>
      <c r="B53" s="505"/>
      <c r="C53" s="505">
        <v>4178</v>
      </c>
      <c r="D53" s="513" t="s">
        <v>422</v>
      </c>
      <c r="E53" s="517">
        <v>0</v>
      </c>
      <c r="F53" s="517">
        <v>75398</v>
      </c>
      <c r="G53" s="517">
        <v>0</v>
      </c>
      <c r="H53" s="508">
        <f t="shared" si="1"/>
        <v>75398</v>
      </c>
    </row>
    <row r="54" spans="1:8" ht="21.75" customHeight="1">
      <c r="A54" s="516"/>
      <c r="B54" s="516"/>
      <c r="C54" s="516">
        <v>4179</v>
      </c>
      <c r="D54" s="513" t="s">
        <v>422</v>
      </c>
      <c r="E54" s="517">
        <v>0</v>
      </c>
      <c r="F54" s="517">
        <v>25133</v>
      </c>
      <c r="G54" s="517">
        <v>0</v>
      </c>
      <c r="H54" s="508">
        <f t="shared" si="1"/>
        <v>25133</v>
      </c>
    </row>
    <row r="55" spans="3:8" ht="21.75" customHeight="1">
      <c r="C55" s="529">
        <v>4218</v>
      </c>
      <c r="D55" s="530" t="s">
        <v>405</v>
      </c>
      <c r="E55" s="517">
        <v>40076</v>
      </c>
      <c r="F55" s="517">
        <v>35342</v>
      </c>
      <c r="G55" s="517">
        <v>0</v>
      </c>
      <c r="H55" s="508">
        <f t="shared" si="1"/>
        <v>75418</v>
      </c>
    </row>
    <row r="56" spans="1:8" ht="30.75" customHeight="1">
      <c r="A56" s="531"/>
      <c r="B56" s="531"/>
      <c r="C56" s="529">
        <v>4219</v>
      </c>
      <c r="D56" s="530" t="s">
        <v>405</v>
      </c>
      <c r="E56" s="517">
        <v>13359</v>
      </c>
      <c r="F56" s="517">
        <v>11780</v>
      </c>
      <c r="G56" s="517">
        <v>0</v>
      </c>
      <c r="H56" s="508">
        <f t="shared" si="1"/>
        <v>25139</v>
      </c>
    </row>
    <row r="57" spans="1:8" ht="43.5" customHeight="1">
      <c r="A57" s="525">
        <v>921</v>
      </c>
      <c r="B57" s="525"/>
      <c r="C57" s="525"/>
      <c r="D57" s="497" t="s">
        <v>34</v>
      </c>
      <c r="E57" s="526">
        <v>58252959</v>
      </c>
      <c r="F57" s="526">
        <f>F58</f>
        <v>307723</v>
      </c>
      <c r="G57" s="526">
        <f>G58</f>
        <v>0</v>
      </c>
      <c r="H57" s="527">
        <f t="shared" si="1"/>
        <v>58560682</v>
      </c>
    </row>
    <row r="58" spans="1:8" ht="22.5" customHeight="1">
      <c r="A58" s="509"/>
      <c r="B58" s="509">
        <v>92118</v>
      </c>
      <c r="C58" s="509"/>
      <c r="D58" s="510" t="s">
        <v>35</v>
      </c>
      <c r="E58" s="511">
        <v>6757719</v>
      </c>
      <c r="F58" s="511">
        <f>SUM(F59)</f>
        <v>307723</v>
      </c>
      <c r="G58" s="511">
        <f>SUM(G59)</f>
        <v>0</v>
      </c>
      <c r="H58" s="520">
        <f t="shared" si="1"/>
        <v>7065442</v>
      </c>
    </row>
    <row r="59" spans="1:8" ht="126" customHeight="1">
      <c r="A59" s="532"/>
      <c r="B59" s="532"/>
      <c r="C59" s="532">
        <v>6229</v>
      </c>
      <c r="D59" s="533" t="s">
        <v>423</v>
      </c>
      <c r="E59" s="534">
        <v>996599</v>
      </c>
      <c r="F59" s="534">
        <v>307723</v>
      </c>
      <c r="G59" s="534">
        <v>0</v>
      </c>
      <c r="H59" s="535">
        <f t="shared" si="1"/>
        <v>1304322</v>
      </c>
    </row>
    <row r="60" ht="15.75">
      <c r="D60" s="483"/>
    </row>
    <row r="61" ht="15.75">
      <c r="D61" s="483"/>
    </row>
    <row r="62" ht="15.75">
      <c r="D62" s="483"/>
    </row>
    <row r="63" ht="15.75">
      <c r="D63" s="483"/>
    </row>
    <row r="64" ht="15.75">
      <c r="D64" s="483"/>
    </row>
    <row r="65" ht="15.75">
      <c r="D65" s="483"/>
    </row>
    <row r="66" ht="15.75">
      <c r="D66" s="483"/>
    </row>
    <row r="67" ht="15.75">
      <c r="D67" s="483"/>
    </row>
    <row r="68" ht="15.75">
      <c r="D68" s="483"/>
    </row>
    <row r="69" ht="15.75">
      <c r="D69" s="483"/>
    </row>
    <row r="70" ht="15.75">
      <c r="D70" s="483"/>
    </row>
    <row r="71" ht="15.75">
      <c r="D71" s="483"/>
    </row>
    <row r="72" ht="15.75">
      <c r="D72" s="483"/>
    </row>
    <row r="73" ht="15.75">
      <c r="D73" s="483"/>
    </row>
    <row r="74" ht="15.75">
      <c r="D74" s="483"/>
    </row>
    <row r="75" ht="15.75">
      <c r="D75" s="483"/>
    </row>
    <row r="76" ht="15.75">
      <c r="D76" s="483"/>
    </row>
    <row r="77" ht="15.75">
      <c r="D77" s="483"/>
    </row>
    <row r="78" ht="15.75">
      <c r="D78" s="483"/>
    </row>
    <row r="79" ht="15.75">
      <c r="D79" s="483"/>
    </row>
    <row r="80" ht="15.75">
      <c r="D80" s="483"/>
    </row>
    <row r="81" ht="15.75">
      <c r="D81" s="483"/>
    </row>
    <row r="82" ht="15.75">
      <c r="D82" s="483"/>
    </row>
    <row r="83" ht="15.75">
      <c r="D83" s="483"/>
    </row>
    <row r="84" ht="15.75">
      <c r="D84" s="483"/>
    </row>
    <row r="85" ht="15.75">
      <c r="D85" s="483"/>
    </row>
    <row r="86" ht="15.75">
      <c r="D86" s="483"/>
    </row>
    <row r="87" ht="15.75">
      <c r="D87" s="483"/>
    </row>
    <row r="88" ht="15.75">
      <c r="D88" s="483"/>
    </row>
    <row r="89" ht="15.75">
      <c r="D89" s="483"/>
    </row>
    <row r="90" ht="15.75">
      <c r="D90" s="483"/>
    </row>
    <row r="91" ht="15.75">
      <c r="D91" s="483"/>
    </row>
    <row r="92" ht="15.75">
      <c r="D92" s="483"/>
    </row>
    <row r="93" ht="15.75">
      <c r="D93" s="483"/>
    </row>
    <row r="94" ht="15.75">
      <c r="D94" s="483"/>
    </row>
    <row r="95" ht="15.75">
      <c r="D95" s="483"/>
    </row>
    <row r="96" ht="15.75">
      <c r="D96" s="483"/>
    </row>
    <row r="97" ht="15.75">
      <c r="D97" s="483"/>
    </row>
    <row r="98" ht="15.75">
      <c r="D98" s="483"/>
    </row>
    <row r="99" ht="15.75">
      <c r="D99" s="483"/>
    </row>
    <row r="100" ht="15.75">
      <c r="D100" s="483"/>
    </row>
    <row r="101" ht="15.75">
      <c r="D101" s="483"/>
    </row>
    <row r="102" ht="15.75">
      <c r="D102" s="483"/>
    </row>
    <row r="103" ht="15.75">
      <c r="D103" s="483"/>
    </row>
    <row r="104" ht="15.75">
      <c r="D104" s="483"/>
    </row>
    <row r="105" ht="15.75">
      <c r="D105" s="483"/>
    </row>
    <row r="106" ht="15.75">
      <c r="D106" s="483"/>
    </row>
    <row r="107" ht="15.75">
      <c r="D107" s="483"/>
    </row>
    <row r="108" ht="15.75">
      <c r="D108" s="483"/>
    </row>
    <row r="109" ht="15.75">
      <c r="D109" s="483"/>
    </row>
    <row r="110" ht="15.75">
      <c r="D110" s="483"/>
    </row>
    <row r="111" ht="15.75">
      <c r="D111" s="483"/>
    </row>
    <row r="112" ht="15.75">
      <c r="D112" s="483"/>
    </row>
    <row r="113" ht="15.75">
      <c r="D113" s="483"/>
    </row>
    <row r="114" ht="15.75">
      <c r="D114" s="483"/>
    </row>
    <row r="115" ht="15.75">
      <c r="D115" s="483"/>
    </row>
    <row r="116" ht="15.75">
      <c r="D116" s="483"/>
    </row>
    <row r="117" ht="15.75">
      <c r="D117" s="483"/>
    </row>
    <row r="118" ht="15.75">
      <c r="D118" s="483"/>
    </row>
    <row r="119" ht="15.75">
      <c r="D119" s="483"/>
    </row>
    <row r="120" ht="15.75">
      <c r="D120" s="483"/>
    </row>
    <row r="121" ht="15.75">
      <c r="D121" s="483"/>
    </row>
    <row r="122" ht="15.75">
      <c r="D122" s="483"/>
    </row>
    <row r="123" ht="15.75">
      <c r="D123" s="483"/>
    </row>
    <row r="124" ht="15.75">
      <c r="D124" s="483"/>
    </row>
    <row r="125" ht="15.75">
      <c r="D125" s="483"/>
    </row>
    <row r="126" ht="15.75">
      <c r="D126" s="483"/>
    </row>
    <row r="127" ht="15.75">
      <c r="D127" s="483"/>
    </row>
    <row r="128" ht="15.75">
      <c r="D128" s="483"/>
    </row>
    <row r="129" ht="15.75">
      <c r="D129" s="483"/>
    </row>
    <row r="130" ht="15.75">
      <c r="D130" s="483"/>
    </row>
    <row r="131" ht="15.75">
      <c r="D131" s="483"/>
    </row>
    <row r="132" ht="15.75">
      <c r="D132" s="483"/>
    </row>
    <row r="133" ht="15.75">
      <c r="D133" s="483"/>
    </row>
    <row r="134" ht="15.75">
      <c r="D134" s="483"/>
    </row>
    <row r="135" ht="15.75">
      <c r="D135" s="483"/>
    </row>
    <row r="136" ht="15.75">
      <c r="D136" s="483"/>
    </row>
    <row r="137" ht="15.75">
      <c r="D137" s="483"/>
    </row>
    <row r="138" ht="15.75">
      <c r="D138" s="483"/>
    </row>
    <row r="139" ht="15.75">
      <c r="D139" s="483"/>
    </row>
    <row r="140" ht="15.75">
      <c r="D140" s="483"/>
    </row>
    <row r="141" ht="15.75">
      <c r="D141" s="483"/>
    </row>
    <row r="142" ht="15.75">
      <c r="D142" s="483"/>
    </row>
    <row r="143" ht="15.75">
      <c r="D143" s="483"/>
    </row>
    <row r="144" ht="15.75">
      <c r="D144" s="483"/>
    </row>
    <row r="145" ht="15.75">
      <c r="D145" s="483"/>
    </row>
    <row r="146" ht="15.75">
      <c r="D146" s="483"/>
    </row>
    <row r="147" ht="15.75">
      <c r="D147" s="483"/>
    </row>
    <row r="148" ht="15.75">
      <c r="D148" s="483"/>
    </row>
    <row r="149" ht="15.75">
      <c r="D149" s="483"/>
    </row>
    <row r="150" ht="15.75">
      <c r="D150" s="483"/>
    </row>
    <row r="151" ht="15.75">
      <c r="D151" s="483"/>
    </row>
    <row r="152" ht="15.75">
      <c r="D152" s="483"/>
    </row>
    <row r="153" ht="15.75">
      <c r="D153" s="483"/>
    </row>
    <row r="154" ht="15.75">
      <c r="D154" s="483"/>
    </row>
    <row r="155" ht="15.75">
      <c r="D155" s="483"/>
    </row>
    <row r="156" ht="15.75">
      <c r="D156" s="483"/>
    </row>
    <row r="157" ht="15.75">
      <c r="D157" s="483"/>
    </row>
    <row r="158" ht="15.75">
      <c r="D158" s="483"/>
    </row>
    <row r="159" ht="15.75">
      <c r="D159" s="483"/>
    </row>
    <row r="160" ht="15.75">
      <c r="D160" s="483"/>
    </row>
    <row r="161" ht="15.75">
      <c r="D161" s="483"/>
    </row>
    <row r="162" ht="15.75">
      <c r="D162" s="483"/>
    </row>
    <row r="163" ht="15.75">
      <c r="D163" s="483"/>
    </row>
    <row r="164" ht="15.75">
      <c r="D164" s="483"/>
    </row>
    <row r="165" ht="15.75">
      <c r="D165" s="483"/>
    </row>
    <row r="166" ht="15.75">
      <c r="D166" s="483"/>
    </row>
    <row r="167" ht="15.75">
      <c r="D167" s="483"/>
    </row>
    <row r="168" ht="15.75">
      <c r="D168" s="483"/>
    </row>
    <row r="169" ht="15.75">
      <c r="D169" s="483"/>
    </row>
    <row r="170" ht="15.75">
      <c r="D170" s="483"/>
    </row>
    <row r="171" ht="15.75">
      <c r="D171" s="483"/>
    </row>
    <row r="172" ht="15.75">
      <c r="D172" s="483"/>
    </row>
    <row r="173" ht="15.75">
      <c r="D173" s="483"/>
    </row>
    <row r="174" ht="15.75">
      <c r="D174" s="483"/>
    </row>
    <row r="175" ht="15.75">
      <c r="D175" s="483"/>
    </row>
    <row r="176" ht="15.75">
      <c r="D176" s="483"/>
    </row>
    <row r="177" ht="15.75">
      <c r="D177" s="483"/>
    </row>
    <row r="178" ht="15.75">
      <c r="D178" s="483"/>
    </row>
    <row r="179" ht="15.75">
      <c r="D179" s="483"/>
    </row>
    <row r="180" ht="15.75">
      <c r="D180" s="483"/>
    </row>
    <row r="181" ht="15.75">
      <c r="D181" s="483"/>
    </row>
    <row r="182" ht="15.75">
      <c r="D182" s="483"/>
    </row>
    <row r="183" ht="15.75">
      <c r="D183" s="483"/>
    </row>
    <row r="184" ht="15.75">
      <c r="D184" s="483"/>
    </row>
    <row r="185" ht="15.75">
      <c r="D185" s="483"/>
    </row>
    <row r="186" ht="15.75">
      <c r="D186" s="483"/>
    </row>
    <row r="187" ht="15.75">
      <c r="D187" s="483"/>
    </row>
    <row r="188" ht="15.75">
      <c r="D188" s="483"/>
    </row>
    <row r="189" ht="15.75">
      <c r="D189" s="483"/>
    </row>
    <row r="190" ht="15.75">
      <c r="D190" s="483"/>
    </row>
    <row r="191" ht="15.75">
      <c r="D191" s="483"/>
    </row>
    <row r="192" ht="15.75">
      <c r="D192" s="483"/>
    </row>
    <row r="193" ht="15.75">
      <c r="D193" s="483"/>
    </row>
    <row r="194" ht="15.75">
      <c r="D194" s="483"/>
    </row>
    <row r="195" ht="15.75">
      <c r="D195" s="483"/>
    </row>
    <row r="196" ht="15.75">
      <c r="D196" s="483"/>
    </row>
    <row r="197" ht="15.75">
      <c r="D197" s="483"/>
    </row>
    <row r="198" ht="15.75">
      <c r="D198" s="483"/>
    </row>
    <row r="199" ht="15.75">
      <c r="D199" s="483"/>
    </row>
    <row r="200" ht="15.75">
      <c r="D200" s="483"/>
    </row>
    <row r="201" ht="15.75">
      <c r="D201" s="483"/>
    </row>
    <row r="202" ht="15.75">
      <c r="D202" s="483"/>
    </row>
    <row r="203" ht="15.75">
      <c r="D203" s="483"/>
    </row>
    <row r="204" ht="15.75">
      <c r="D204" s="483"/>
    </row>
    <row r="205" ht="15.75">
      <c r="D205" s="483"/>
    </row>
    <row r="206" ht="15.75">
      <c r="D206" s="483"/>
    </row>
    <row r="207" ht="15.75">
      <c r="D207" s="483"/>
    </row>
    <row r="208" ht="15.75">
      <c r="D208" s="483"/>
    </row>
    <row r="209" ht="15.75">
      <c r="D209" s="483"/>
    </row>
    <row r="210" ht="15.75">
      <c r="D210" s="483"/>
    </row>
    <row r="211" ht="15.75">
      <c r="D211" s="483"/>
    </row>
    <row r="212" ht="15.75">
      <c r="D212" s="483"/>
    </row>
    <row r="213" ht="15.75">
      <c r="D213" s="483"/>
    </row>
    <row r="214" ht="15.75">
      <c r="D214" s="483"/>
    </row>
    <row r="215" ht="15.75">
      <c r="D215" s="483"/>
    </row>
    <row r="216" ht="15.75">
      <c r="D216" s="483"/>
    </row>
    <row r="217" ht="15.75">
      <c r="D217" s="483"/>
    </row>
    <row r="218" ht="15.75">
      <c r="D218" s="483"/>
    </row>
    <row r="219" ht="15.75">
      <c r="D219" s="483"/>
    </row>
    <row r="220" ht="15.75">
      <c r="D220" s="483"/>
    </row>
    <row r="221" ht="15.75">
      <c r="D221" s="483"/>
    </row>
    <row r="222" ht="15.75">
      <c r="D222" s="483"/>
    </row>
    <row r="223" ht="15.75">
      <c r="D223" s="483"/>
    </row>
    <row r="224" ht="15.75">
      <c r="D224" s="483"/>
    </row>
    <row r="225" ht="15.75">
      <c r="D225" s="483"/>
    </row>
    <row r="226" ht="15.75">
      <c r="D226" s="483"/>
    </row>
    <row r="227" ht="15.75">
      <c r="D227" s="483"/>
    </row>
    <row r="228" ht="15.75">
      <c r="D228" s="483"/>
    </row>
    <row r="229" ht="15.75">
      <c r="D229" s="483"/>
    </row>
    <row r="230" ht="15.75">
      <c r="D230" s="483"/>
    </row>
    <row r="231" ht="15.75">
      <c r="D231" s="483"/>
    </row>
    <row r="232" ht="15.75">
      <c r="D232" s="483"/>
    </row>
    <row r="233" ht="15.75">
      <c r="D233" s="483"/>
    </row>
    <row r="234" ht="15.75">
      <c r="D234" s="483"/>
    </row>
    <row r="235" ht="15.75">
      <c r="D235" s="483"/>
    </row>
    <row r="236" ht="15.75">
      <c r="D236" s="483"/>
    </row>
    <row r="237" ht="15.75">
      <c r="D237" s="483"/>
    </row>
    <row r="238" ht="15.75">
      <c r="D238" s="483"/>
    </row>
    <row r="239" ht="15.75">
      <c r="D239" s="483"/>
    </row>
    <row r="240" ht="15.75">
      <c r="D240" s="483"/>
    </row>
    <row r="241" ht="15.75">
      <c r="D241" s="483"/>
    </row>
    <row r="242" ht="15.75">
      <c r="D242" s="483"/>
    </row>
    <row r="243" ht="15.75">
      <c r="D243" s="483"/>
    </row>
    <row r="244" ht="15.75">
      <c r="D244" s="483"/>
    </row>
    <row r="245" ht="15.75">
      <c r="D245" s="483"/>
    </row>
    <row r="246" ht="15.75">
      <c r="D246" s="483"/>
    </row>
    <row r="247" ht="15.75">
      <c r="D247" s="483"/>
    </row>
    <row r="248" ht="15.75">
      <c r="D248" s="483"/>
    </row>
    <row r="249" ht="15.75">
      <c r="D249" s="483"/>
    </row>
    <row r="250" ht="15.75">
      <c r="D250" s="483"/>
    </row>
    <row r="251" ht="15.75">
      <c r="D251" s="483"/>
    </row>
    <row r="252" ht="15.75">
      <c r="D252" s="483"/>
    </row>
    <row r="253" ht="15.75">
      <c r="D253" s="483"/>
    </row>
    <row r="254" ht="15.75">
      <c r="D254" s="483"/>
    </row>
    <row r="255" ht="15.75">
      <c r="D255" s="483"/>
    </row>
    <row r="256" ht="15.75">
      <c r="D256" s="483"/>
    </row>
    <row r="257" ht="15.75">
      <c r="D257" s="483"/>
    </row>
    <row r="258" ht="15.75">
      <c r="D258" s="483"/>
    </row>
    <row r="259" ht="15.75">
      <c r="D259" s="483"/>
    </row>
    <row r="260" ht="15.75">
      <c r="D260" s="483"/>
    </row>
    <row r="261" ht="15.75">
      <c r="D261" s="483"/>
    </row>
    <row r="262" ht="15.75">
      <c r="D262" s="483"/>
    </row>
    <row r="263" ht="15.75">
      <c r="D263" s="483"/>
    </row>
    <row r="264" ht="15.75">
      <c r="D264" s="483"/>
    </row>
    <row r="265" ht="15.75">
      <c r="D265" s="483"/>
    </row>
    <row r="266" ht="15.75">
      <c r="D266" s="483"/>
    </row>
    <row r="267" ht="15.75">
      <c r="D267" s="483"/>
    </row>
    <row r="268" ht="15.75">
      <c r="D268" s="483"/>
    </row>
    <row r="269" ht="15.75">
      <c r="D269" s="483"/>
    </row>
    <row r="270" ht="15.75">
      <c r="D270" s="483"/>
    </row>
    <row r="271" ht="15.75">
      <c r="D271" s="483"/>
    </row>
    <row r="272" ht="15.75">
      <c r="D272" s="483"/>
    </row>
    <row r="273" ht="15.75">
      <c r="D273" s="483"/>
    </row>
    <row r="274" ht="15.75">
      <c r="D274" s="483"/>
    </row>
    <row r="275" ht="15.75">
      <c r="D275" s="483"/>
    </row>
    <row r="276" ht="15.75">
      <c r="D276" s="483"/>
    </row>
    <row r="277" ht="15.75">
      <c r="D277" s="483"/>
    </row>
    <row r="278" ht="15.75">
      <c r="D278" s="483"/>
    </row>
    <row r="279" ht="15.75">
      <c r="D279" s="483"/>
    </row>
    <row r="280" ht="15.75">
      <c r="D280" s="483"/>
    </row>
    <row r="281" ht="15.75">
      <c r="D281" s="483"/>
    </row>
    <row r="282" ht="15.75">
      <c r="D282" s="483"/>
    </row>
    <row r="283" ht="15.75">
      <c r="D283" s="483"/>
    </row>
    <row r="284" ht="15.75">
      <c r="D284" s="483"/>
    </row>
    <row r="285" ht="15.75">
      <c r="D285" s="483"/>
    </row>
    <row r="286" ht="15.75">
      <c r="D286" s="483"/>
    </row>
    <row r="287" ht="15.75">
      <c r="D287" s="483"/>
    </row>
    <row r="288" ht="15.75">
      <c r="D288" s="483"/>
    </row>
    <row r="289" ht="15.75">
      <c r="D289" s="483"/>
    </row>
    <row r="290" ht="15.75">
      <c r="D290" s="483"/>
    </row>
    <row r="291" ht="15.75">
      <c r="D291" s="483"/>
    </row>
    <row r="292" ht="15.75">
      <c r="D292" s="483"/>
    </row>
    <row r="293" ht="15.75">
      <c r="D293" s="483"/>
    </row>
    <row r="294" ht="15.75">
      <c r="D294" s="483"/>
    </row>
    <row r="295" ht="15.75">
      <c r="D295" s="483"/>
    </row>
    <row r="296" ht="15.75">
      <c r="D296" s="483"/>
    </row>
    <row r="297" ht="15.75">
      <c r="D297" s="483"/>
    </row>
    <row r="298" ht="15.75">
      <c r="D298" s="483"/>
    </row>
    <row r="299" ht="15.75">
      <c r="D299" s="483"/>
    </row>
    <row r="300" ht="15.75">
      <c r="D300" s="483"/>
    </row>
    <row r="301" ht="15.75">
      <c r="D301" s="483"/>
    </row>
    <row r="302" ht="15.75">
      <c r="D302" s="483"/>
    </row>
    <row r="303" ht="15.75">
      <c r="D303" s="483"/>
    </row>
    <row r="304" ht="15.75">
      <c r="D304" s="483"/>
    </row>
    <row r="305" ht="15.75">
      <c r="D305" s="483"/>
    </row>
    <row r="306" ht="15.75">
      <c r="D306" s="483"/>
    </row>
    <row r="307" ht="15.75">
      <c r="D307" s="483"/>
    </row>
    <row r="308" ht="15.75">
      <c r="D308" s="483"/>
    </row>
    <row r="309" ht="15.75">
      <c r="D309" s="483"/>
    </row>
    <row r="310" ht="15.75">
      <c r="D310" s="483"/>
    </row>
    <row r="311" ht="15.75">
      <c r="D311" s="483"/>
    </row>
    <row r="312" ht="15.75">
      <c r="D312" s="483"/>
    </row>
    <row r="313" ht="15.75">
      <c r="D313" s="483"/>
    </row>
    <row r="314" ht="15.75">
      <c r="D314" s="483"/>
    </row>
    <row r="315" ht="15.75">
      <c r="D315" s="483"/>
    </row>
    <row r="316" ht="15.75">
      <c r="D316" s="483"/>
    </row>
    <row r="317" ht="15.75">
      <c r="D317" s="483"/>
    </row>
    <row r="318" ht="15.75">
      <c r="D318" s="483"/>
    </row>
    <row r="319" ht="15.75">
      <c r="D319" s="483"/>
    </row>
    <row r="320" ht="15.75">
      <c r="D320" s="483"/>
    </row>
    <row r="321" ht="15.75">
      <c r="D321" s="483"/>
    </row>
    <row r="322" ht="15.75">
      <c r="D322" s="483"/>
    </row>
    <row r="323" ht="15.75">
      <c r="D323" s="483"/>
    </row>
    <row r="324" ht="15.75">
      <c r="D324" s="483"/>
    </row>
    <row r="325" ht="15.75">
      <c r="D325" s="483"/>
    </row>
    <row r="326" ht="15.75">
      <c r="D326" s="483"/>
    </row>
    <row r="327" ht="15.75">
      <c r="D327" s="483"/>
    </row>
    <row r="328" ht="15.75">
      <c r="D328" s="483"/>
    </row>
    <row r="329" ht="15.75">
      <c r="D329" s="483"/>
    </row>
    <row r="330" ht="15.75">
      <c r="D330" s="483"/>
    </row>
    <row r="331" ht="15.75">
      <c r="D331" s="483"/>
    </row>
    <row r="332" ht="15.75">
      <c r="D332" s="483"/>
    </row>
    <row r="333" ht="15.75">
      <c r="D333" s="483"/>
    </row>
    <row r="334" ht="15.75">
      <c r="D334" s="483"/>
    </row>
    <row r="335" ht="15.75">
      <c r="D335" s="483"/>
    </row>
    <row r="336" ht="15.75">
      <c r="D336" s="483"/>
    </row>
    <row r="337" ht="15.75">
      <c r="D337" s="483"/>
    </row>
    <row r="338" ht="15.75">
      <c r="D338" s="483"/>
    </row>
    <row r="339" ht="15.75">
      <c r="D339" s="483"/>
    </row>
    <row r="340" ht="15.75">
      <c r="D340" s="483"/>
    </row>
    <row r="341" ht="15.75">
      <c r="D341" s="483"/>
    </row>
    <row r="342" ht="15.75">
      <c r="D342" s="483"/>
    </row>
    <row r="343" ht="15.75">
      <c r="D343" s="483"/>
    </row>
    <row r="344" ht="15.75">
      <c r="D344" s="483"/>
    </row>
    <row r="345" ht="15.75">
      <c r="D345" s="483"/>
    </row>
    <row r="346" ht="15.75">
      <c r="D346" s="483"/>
    </row>
    <row r="347" ht="15.75">
      <c r="D347" s="483"/>
    </row>
    <row r="348" ht="15.75">
      <c r="D348" s="483"/>
    </row>
    <row r="349" ht="15.75">
      <c r="D349" s="483"/>
    </row>
    <row r="350" ht="15.75">
      <c r="D350" s="483"/>
    </row>
    <row r="351" ht="15.75">
      <c r="D351" s="483"/>
    </row>
    <row r="352" ht="15.75">
      <c r="D352" s="483"/>
    </row>
    <row r="353" ht="15.75">
      <c r="D353" s="483"/>
    </row>
    <row r="354" ht="15.75">
      <c r="D354" s="483"/>
    </row>
    <row r="355" ht="15.75">
      <c r="D355" s="483"/>
    </row>
    <row r="356" ht="15.75">
      <c r="D356" s="483"/>
    </row>
    <row r="357" ht="15.75">
      <c r="D357" s="483"/>
    </row>
    <row r="358" ht="15.75">
      <c r="D358" s="483"/>
    </row>
    <row r="359" ht="15.75">
      <c r="D359" s="483"/>
    </row>
    <row r="360" ht="15.75">
      <c r="D360" s="483"/>
    </row>
    <row r="361" ht="15.75">
      <c r="D361" s="483"/>
    </row>
    <row r="362" ht="15.75">
      <c r="D362" s="483"/>
    </row>
    <row r="363" ht="15.75">
      <c r="D363" s="483"/>
    </row>
    <row r="364" ht="15.75">
      <c r="D364" s="483"/>
    </row>
    <row r="365" ht="15.75">
      <c r="D365" s="483"/>
    </row>
    <row r="366" ht="15.75">
      <c r="D366" s="483"/>
    </row>
    <row r="367" ht="15.75">
      <c r="D367" s="483"/>
    </row>
    <row r="368" ht="15.75">
      <c r="D368" s="483"/>
    </row>
    <row r="369" ht="15.75">
      <c r="D369" s="483"/>
    </row>
    <row r="370" ht="15.75">
      <c r="D370" s="483"/>
    </row>
    <row r="371" ht="15.75">
      <c r="D371" s="483"/>
    </row>
    <row r="372" ht="15.75">
      <c r="D372" s="483"/>
    </row>
    <row r="373" ht="15.75">
      <c r="D373" s="483"/>
    </row>
    <row r="374" ht="15.75">
      <c r="D374" s="483"/>
    </row>
    <row r="375" ht="15.75">
      <c r="D375" s="483"/>
    </row>
    <row r="376" ht="15.75">
      <c r="D376" s="483"/>
    </row>
    <row r="377" ht="15.75">
      <c r="D377" s="483"/>
    </row>
    <row r="378" ht="15.75">
      <c r="D378" s="483"/>
    </row>
    <row r="379" ht="15.75">
      <c r="D379" s="483"/>
    </row>
    <row r="380" ht="15.75">
      <c r="D380" s="483"/>
    </row>
    <row r="381" ht="15.75">
      <c r="D381" s="483"/>
    </row>
    <row r="382" ht="15.75">
      <c r="D382" s="483"/>
    </row>
    <row r="383" ht="15.75">
      <c r="D383" s="483"/>
    </row>
    <row r="384" ht="15.75">
      <c r="D384" s="483"/>
    </row>
    <row r="385" ht="15.75">
      <c r="D385" s="483"/>
    </row>
    <row r="386" ht="15.75">
      <c r="D386" s="483"/>
    </row>
    <row r="387" ht="15.75">
      <c r="D387" s="483"/>
    </row>
    <row r="388" ht="15.75">
      <c r="D388" s="483"/>
    </row>
    <row r="389" ht="15.75">
      <c r="D389" s="483"/>
    </row>
    <row r="390" ht="15.75">
      <c r="D390" s="483"/>
    </row>
    <row r="391" ht="15.75">
      <c r="D391" s="483"/>
    </row>
    <row r="392" ht="15.75">
      <c r="D392" s="483"/>
    </row>
    <row r="393" ht="15.75">
      <c r="D393" s="483"/>
    </row>
    <row r="394" ht="15.75">
      <c r="D394" s="483"/>
    </row>
    <row r="395" ht="15.75">
      <c r="D395" s="483"/>
    </row>
    <row r="396" ht="15.75">
      <c r="D396" s="483"/>
    </row>
    <row r="397" ht="15.75">
      <c r="D397" s="483"/>
    </row>
    <row r="398" ht="15.75">
      <c r="D398" s="483"/>
    </row>
    <row r="399" ht="15.75">
      <c r="D399" s="483"/>
    </row>
    <row r="400" ht="15.75">
      <c r="D400" s="483"/>
    </row>
    <row r="401" ht="15.75">
      <c r="D401" s="483"/>
    </row>
    <row r="402" ht="15.75">
      <c r="D402" s="483"/>
    </row>
    <row r="403" ht="15.75">
      <c r="D403" s="483"/>
    </row>
    <row r="404" ht="15.75">
      <c r="D404" s="483"/>
    </row>
    <row r="405" ht="15.75">
      <c r="D405" s="483"/>
    </row>
    <row r="406" ht="15.75">
      <c r="D406" s="483"/>
    </row>
    <row r="407" ht="15.75">
      <c r="D407" s="483"/>
    </row>
    <row r="408" ht="15.75">
      <c r="D408" s="483"/>
    </row>
    <row r="409" ht="15.75">
      <c r="D409" s="483"/>
    </row>
    <row r="410" ht="15.75">
      <c r="D410" s="483"/>
    </row>
    <row r="411" ht="15.75">
      <c r="D411" s="483"/>
    </row>
    <row r="412" ht="15.75">
      <c r="D412" s="483"/>
    </row>
    <row r="413" ht="15.75">
      <c r="D413" s="483"/>
    </row>
    <row r="414" ht="15.75">
      <c r="D414" s="483"/>
    </row>
    <row r="415" ht="15.75">
      <c r="D415" s="483"/>
    </row>
    <row r="416" ht="15.75">
      <c r="D416" s="483"/>
    </row>
    <row r="417" ht="15.75">
      <c r="D417" s="483"/>
    </row>
    <row r="418" ht="15.75">
      <c r="D418" s="483"/>
    </row>
    <row r="419" ht="15.75">
      <c r="D419" s="483"/>
    </row>
    <row r="420" ht="15.75">
      <c r="D420" s="483"/>
    </row>
    <row r="421" ht="15.75">
      <c r="D421" s="483"/>
    </row>
    <row r="422" ht="15.75">
      <c r="D422" s="483"/>
    </row>
    <row r="423" ht="15.75">
      <c r="D423" s="483"/>
    </row>
    <row r="424" ht="15.75">
      <c r="D424" s="483"/>
    </row>
    <row r="425" ht="15.75">
      <c r="D425" s="483"/>
    </row>
    <row r="426" ht="15.75">
      <c r="D426" s="483"/>
    </row>
    <row r="427" ht="15.75">
      <c r="D427" s="483"/>
    </row>
    <row r="428" ht="15.75">
      <c r="D428" s="483"/>
    </row>
    <row r="429" ht="15.75">
      <c r="D429" s="483"/>
    </row>
    <row r="430" ht="15.75">
      <c r="D430" s="483"/>
    </row>
    <row r="431" ht="15.75">
      <c r="D431" s="483"/>
    </row>
    <row r="432" ht="15.75">
      <c r="D432" s="483"/>
    </row>
    <row r="433" ht="15.75">
      <c r="D433" s="483"/>
    </row>
    <row r="434" ht="15.75">
      <c r="D434" s="483"/>
    </row>
    <row r="435" ht="15.75">
      <c r="D435" s="483"/>
    </row>
    <row r="436" ht="15.75">
      <c r="D436" s="483"/>
    </row>
    <row r="437" ht="15.75">
      <c r="D437" s="483"/>
    </row>
    <row r="438" ht="15.75">
      <c r="D438" s="483"/>
    </row>
    <row r="439" ht="15.75">
      <c r="D439" s="483"/>
    </row>
    <row r="440" ht="15.75">
      <c r="D440" s="483"/>
    </row>
    <row r="441" ht="15.75">
      <c r="D441" s="483"/>
    </row>
    <row r="442" ht="15.75">
      <c r="D442" s="483"/>
    </row>
    <row r="443" ht="15.75">
      <c r="D443" s="483"/>
    </row>
    <row r="444" ht="15.75">
      <c r="D444" s="483"/>
    </row>
    <row r="445" ht="15.75">
      <c r="D445" s="483"/>
    </row>
    <row r="446" ht="15.75">
      <c r="D446" s="483"/>
    </row>
    <row r="447" ht="15.75">
      <c r="D447" s="483"/>
    </row>
    <row r="448" ht="15.75">
      <c r="D448" s="483"/>
    </row>
    <row r="449" ht="15.75">
      <c r="D449" s="483"/>
    </row>
    <row r="450" ht="15.75">
      <c r="D450" s="483"/>
    </row>
    <row r="451" ht="15.75">
      <c r="D451" s="483"/>
    </row>
    <row r="452" ht="15.75">
      <c r="D452" s="483"/>
    </row>
    <row r="453" ht="15.75">
      <c r="D453" s="483"/>
    </row>
    <row r="454" ht="15.75">
      <c r="D454" s="483"/>
    </row>
    <row r="455" ht="15.75">
      <c r="D455" s="483"/>
    </row>
    <row r="456" ht="15.75">
      <c r="D456" s="483"/>
    </row>
    <row r="457" ht="15.75">
      <c r="D457" s="483"/>
    </row>
    <row r="458" ht="15.75">
      <c r="D458" s="483"/>
    </row>
    <row r="459" ht="15.75">
      <c r="D459" s="483"/>
    </row>
    <row r="460" ht="15.75">
      <c r="D460" s="483"/>
    </row>
    <row r="461" ht="15.75">
      <c r="D461" s="483"/>
    </row>
    <row r="462" ht="15.75">
      <c r="D462" s="483"/>
    </row>
    <row r="463" ht="15.75">
      <c r="D463" s="483"/>
    </row>
    <row r="464" ht="15.75">
      <c r="D464" s="483"/>
    </row>
    <row r="465" ht="15.75">
      <c r="D465" s="483"/>
    </row>
    <row r="466" ht="15.75">
      <c r="D466" s="483"/>
    </row>
    <row r="467" ht="15.75">
      <c r="D467" s="483"/>
    </row>
    <row r="468" ht="15.75">
      <c r="D468" s="483"/>
    </row>
    <row r="469" ht="15.75">
      <c r="D469" s="483"/>
    </row>
    <row r="470" ht="15.75">
      <c r="D470" s="483"/>
    </row>
    <row r="471" ht="15.75">
      <c r="D471" s="483"/>
    </row>
    <row r="472" ht="15.75">
      <c r="D472" s="483"/>
    </row>
    <row r="473" ht="15.75">
      <c r="D473" s="483"/>
    </row>
    <row r="474" ht="15.75">
      <c r="D474" s="483"/>
    </row>
    <row r="475" ht="15.75">
      <c r="D475" s="483"/>
    </row>
    <row r="476" ht="15.75">
      <c r="D476" s="483"/>
    </row>
    <row r="477" ht="15.75">
      <c r="D477" s="483"/>
    </row>
    <row r="478" ht="15.75">
      <c r="D478" s="483"/>
    </row>
    <row r="479" ht="15.75">
      <c r="D479" s="483"/>
    </row>
    <row r="480" ht="15.75">
      <c r="D480" s="483"/>
    </row>
    <row r="481" ht="15.75">
      <c r="D481" s="483"/>
    </row>
    <row r="482" ht="15.75">
      <c r="D482" s="483"/>
    </row>
    <row r="483" ht="15.75">
      <c r="D483" s="483"/>
    </row>
    <row r="484" ht="15.75">
      <c r="D484" s="483"/>
    </row>
    <row r="485" ht="15.75">
      <c r="D485" s="483"/>
    </row>
    <row r="486" ht="15.75">
      <c r="D486" s="483"/>
    </row>
    <row r="487" ht="15.75">
      <c r="D487" s="483"/>
    </row>
    <row r="488" ht="15.75">
      <c r="D488" s="483"/>
    </row>
    <row r="489" ht="15.75">
      <c r="D489" s="483"/>
    </row>
    <row r="490" ht="15.75">
      <c r="D490" s="483"/>
    </row>
    <row r="491" ht="15.75">
      <c r="D491" s="483"/>
    </row>
    <row r="492" ht="15.75">
      <c r="D492" s="483"/>
    </row>
    <row r="493" ht="15.75">
      <c r="D493" s="483"/>
    </row>
    <row r="494" ht="15.75">
      <c r="D494" s="483"/>
    </row>
    <row r="495" ht="15.75">
      <c r="D495" s="483"/>
    </row>
    <row r="496" ht="15.75">
      <c r="D496" s="483"/>
    </row>
    <row r="497" ht="15.75">
      <c r="D497" s="483"/>
    </row>
    <row r="498" ht="15.75">
      <c r="D498" s="483"/>
    </row>
    <row r="499" ht="15.75">
      <c r="D499" s="483"/>
    </row>
    <row r="500" ht="15.75">
      <c r="D500" s="483"/>
    </row>
    <row r="501" ht="15.75">
      <c r="D501" s="483"/>
    </row>
    <row r="502" ht="15.75">
      <c r="D502" s="483"/>
    </row>
    <row r="503" ht="15.75">
      <c r="D503" s="483"/>
    </row>
    <row r="504" ht="15.75">
      <c r="D504" s="483"/>
    </row>
    <row r="505" ht="15.75">
      <c r="D505" s="483"/>
    </row>
    <row r="506" ht="15.75">
      <c r="D506" s="483"/>
    </row>
    <row r="507" ht="15.75">
      <c r="D507" s="483"/>
    </row>
    <row r="508" ht="15.75">
      <c r="D508" s="483"/>
    </row>
    <row r="509" ht="15.75">
      <c r="D509" s="483"/>
    </row>
    <row r="510" ht="15.75">
      <c r="D510" s="483"/>
    </row>
    <row r="511" ht="15.75">
      <c r="D511" s="483"/>
    </row>
    <row r="512" ht="15.75">
      <c r="D512" s="483"/>
    </row>
    <row r="513" ht="15.75">
      <c r="D513" s="483"/>
    </row>
    <row r="514" ht="15.75">
      <c r="D514" s="483"/>
    </row>
    <row r="515" ht="15.75">
      <c r="D515" s="483"/>
    </row>
    <row r="516" ht="15.75">
      <c r="D516" s="483"/>
    </row>
    <row r="517" ht="15.75">
      <c r="D517" s="483"/>
    </row>
    <row r="518" ht="15.75">
      <c r="D518" s="483"/>
    </row>
    <row r="519" ht="15.75">
      <c r="D519" s="483"/>
    </row>
    <row r="520" ht="15.75">
      <c r="D520" s="483"/>
    </row>
    <row r="521" ht="15.75">
      <c r="D521" s="483"/>
    </row>
    <row r="522" ht="15.75">
      <c r="D522" s="483"/>
    </row>
    <row r="523" ht="15.75">
      <c r="D523" s="483"/>
    </row>
    <row r="524" ht="15.75">
      <c r="D524" s="483"/>
    </row>
    <row r="525" ht="15.75">
      <c r="D525" s="483"/>
    </row>
    <row r="526" ht="15.75">
      <c r="D526" s="483"/>
    </row>
    <row r="527" ht="15.75">
      <c r="D527" s="483"/>
    </row>
    <row r="528" ht="15.75">
      <c r="D528" s="483"/>
    </row>
    <row r="529" ht="15.75">
      <c r="D529" s="483"/>
    </row>
    <row r="530" ht="15.75">
      <c r="D530" s="483"/>
    </row>
    <row r="531" ht="15.75">
      <c r="D531" s="483"/>
    </row>
    <row r="532" ht="15.75">
      <c r="D532" s="483"/>
    </row>
    <row r="533" ht="15.75">
      <c r="D533" s="483"/>
    </row>
    <row r="534" ht="15.75">
      <c r="D534" s="483"/>
    </row>
    <row r="535" ht="15.75">
      <c r="D535" s="483"/>
    </row>
    <row r="536" ht="15.75">
      <c r="D536" s="483"/>
    </row>
    <row r="537" ht="15.75">
      <c r="D537" s="483"/>
    </row>
    <row r="538" ht="15.75">
      <c r="D538" s="483"/>
    </row>
    <row r="539" ht="15.75">
      <c r="D539" s="483"/>
    </row>
    <row r="540" ht="15.75">
      <c r="D540" s="483"/>
    </row>
    <row r="541" ht="15.75">
      <c r="D541" s="483"/>
    </row>
    <row r="542" ht="15.75">
      <c r="D542" s="483"/>
    </row>
    <row r="543" ht="15.75">
      <c r="D543" s="483"/>
    </row>
    <row r="544" ht="15.75">
      <c r="D544" s="483"/>
    </row>
    <row r="545" ht="15.75">
      <c r="D545" s="483"/>
    </row>
    <row r="546" ht="15.75">
      <c r="D546" s="483"/>
    </row>
    <row r="547" ht="15.75">
      <c r="D547" s="483"/>
    </row>
    <row r="548" ht="15.75">
      <c r="D548" s="483"/>
    </row>
    <row r="549" ht="15.75">
      <c r="D549" s="483"/>
    </row>
    <row r="550" ht="15.75">
      <c r="D550" s="483"/>
    </row>
    <row r="551" ht="15.75">
      <c r="D551" s="483"/>
    </row>
    <row r="552" ht="15.75">
      <c r="D552" s="483"/>
    </row>
    <row r="553" ht="15.75">
      <c r="D553" s="483"/>
    </row>
    <row r="554" ht="15.75">
      <c r="D554" s="483"/>
    </row>
    <row r="555" ht="15.75">
      <c r="D555" s="483"/>
    </row>
    <row r="556" ht="15.75">
      <c r="D556" s="483"/>
    </row>
    <row r="557" ht="15.75">
      <c r="D557" s="483"/>
    </row>
    <row r="558" ht="15.75">
      <c r="D558" s="483"/>
    </row>
    <row r="559" ht="15.75">
      <c r="D559" s="483"/>
    </row>
    <row r="560" ht="15.75">
      <c r="D560" s="483"/>
    </row>
    <row r="561" ht="15.75">
      <c r="D561" s="483"/>
    </row>
    <row r="562" ht="15.75">
      <c r="D562" s="483"/>
    </row>
    <row r="563" ht="15.75">
      <c r="D563" s="483"/>
    </row>
    <row r="564" ht="15.75">
      <c r="D564" s="483"/>
    </row>
    <row r="565" ht="15.75">
      <c r="D565" s="483"/>
    </row>
    <row r="566" ht="15.75">
      <c r="D566" s="483"/>
    </row>
    <row r="567" ht="15.75">
      <c r="D567" s="483"/>
    </row>
    <row r="568" ht="15.75">
      <c r="D568" s="483"/>
    </row>
    <row r="569" ht="15.75">
      <c r="D569" s="483"/>
    </row>
    <row r="570" ht="15.75">
      <c r="D570" s="483"/>
    </row>
    <row r="571" ht="15.75">
      <c r="D571" s="483"/>
    </row>
    <row r="572" ht="15.75">
      <c r="D572" s="483"/>
    </row>
    <row r="573" ht="15.75">
      <c r="D573" s="483"/>
    </row>
    <row r="574" ht="15.75">
      <c r="D574" s="483"/>
    </row>
    <row r="575" ht="15.75">
      <c r="D575" s="483"/>
    </row>
    <row r="576" ht="15.75">
      <c r="D576" s="483"/>
    </row>
    <row r="577" ht="15.75">
      <c r="D577" s="483"/>
    </row>
    <row r="578" ht="15.75">
      <c r="D578" s="483"/>
    </row>
    <row r="579" ht="15.75">
      <c r="D579" s="483"/>
    </row>
    <row r="580" ht="15.75">
      <c r="D580" s="483"/>
    </row>
    <row r="581" ht="15.75">
      <c r="D581" s="483"/>
    </row>
    <row r="582" ht="15.75">
      <c r="D582" s="483"/>
    </row>
    <row r="583" ht="15.75">
      <c r="D583" s="483"/>
    </row>
    <row r="584" ht="15.75">
      <c r="D584" s="483"/>
    </row>
    <row r="585" ht="15.75">
      <c r="D585" s="483"/>
    </row>
    <row r="586" ht="15.75">
      <c r="D586" s="483"/>
    </row>
    <row r="587" ht="15.75">
      <c r="D587" s="483"/>
    </row>
    <row r="588" ht="15.75">
      <c r="D588" s="483"/>
    </row>
    <row r="589" ht="15.75">
      <c r="D589" s="483"/>
    </row>
    <row r="590" ht="15.75">
      <c r="D590" s="483"/>
    </row>
    <row r="591" ht="15.75">
      <c r="D591" s="483"/>
    </row>
    <row r="592" ht="15.75">
      <c r="D592" s="483"/>
    </row>
    <row r="593" ht="15.75">
      <c r="D593" s="483"/>
    </row>
    <row r="594" ht="15.75">
      <c r="D594" s="483"/>
    </row>
    <row r="595" ht="15.75">
      <c r="D595" s="483"/>
    </row>
    <row r="596" ht="15.75">
      <c r="D596" s="483"/>
    </row>
    <row r="597" ht="15.75">
      <c r="D597" s="483"/>
    </row>
    <row r="598" ht="15.75">
      <c r="D598" s="483"/>
    </row>
    <row r="599" ht="15.75">
      <c r="D599" s="483"/>
    </row>
    <row r="600" ht="15.75">
      <c r="D600" s="483"/>
    </row>
    <row r="601" ht="15.75">
      <c r="D601" s="483"/>
    </row>
    <row r="602" ht="15.75">
      <c r="D602" s="483"/>
    </row>
    <row r="603" ht="15.75">
      <c r="D603" s="483"/>
    </row>
    <row r="604" ht="15.75">
      <c r="D604" s="483"/>
    </row>
    <row r="605" ht="15.75">
      <c r="D605" s="483"/>
    </row>
    <row r="606" ht="15.75">
      <c r="D606" s="483"/>
    </row>
    <row r="607" ht="15.75">
      <c r="D607" s="483"/>
    </row>
    <row r="608" ht="15.75">
      <c r="D608" s="483"/>
    </row>
    <row r="609" ht="15.75">
      <c r="D609" s="483"/>
    </row>
    <row r="610" ht="15.75">
      <c r="D610" s="483"/>
    </row>
    <row r="611" ht="15.75">
      <c r="D611" s="483"/>
    </row>
    <row r="612" ht="15.75">
      <c r="D612" s="483"/>
    </row>
    <row r="613" ht="15.75">
      <c r="D613" s="483"/>
    </row>
    <row r="614" ht="15.75">
      <c r="D614" s="483"/>
    </row>
    <row r="615" ht="15.75">
      <c r="D615" s="483"/>
    </row>
    <row r="616" ht="15.75">
      <c r="D616" s="483"/>
    </row>
    <row r="617" ht="15.75">
      <c r="D617" s="483"/>
    </row>
    <row r="618" ht="15.75">
      <c r="D618" s="483"/>
    </row>
    <row r="619" ht="15.75">
      <c r="D619" s="483"/>
    </row>
    <row r="620" ht="15.75">
      <c r="D620" s="483"/>
    </row>
    <row r="621" ht="15.75">
      <c r="D621" s="483"/>
    </row>
    <row r="622" ht="15.75">
      <c r="D622" s="483"/>
    </row>
    <row r="623" ht="15.75">
      <c r="D623" s="483"/>
    </row>
    <row r="624" ht="15.75">
      <c r="D624" s="483"/>
    </row>
    <row r="625" ht="15.75">
      <c r="D625" s="483"/>
    </row>
    <row r="626" ht="15.75">
      <c r="D626" s="483"/>
    </row>
    <row r="627" ht="15.75">
      <c r="D627" s="483"/>
    </row>
    <row r="628" ht="15.75">
      <c r="D628" s="483"/>
    </row>
    <row r="629" ht="15.75">
      <c r="D629" s="483"/>
    </row>
    <row r="630" ht="15.75">
      <c r="D630" s="483"/>
    </row>
    <row r="631" ht="15.75">
      <c r="D631" s="483"/>
    </row>
    <row r="632" ht="15.75">
      <c r="D632" s="483"/>
    </row>
    <row r="633" ht="15.75">
      <c r="D633" s="483"/>
    </row>
    <row r="634" ht="15.75">
      <c r="D634" s="483"/>
    </row>
    <row r="635" ht="15.75">
      <c r="D635" s="483"/>
    </row>
    <row r="636" ht="15.75">
      <c r="D636" s="483"/>
    </row>
    <row r="637" ht="15.75">
      <c r="D637" s="483"/>
    </row>
    <row r="638" ht="15.75">
      <c r="D638" s="483"/>
    </row>
    <row r="639" ht="15.75">
      <c r="D639" s="483"/>
    </row>
    <row r="640" ht="15.75">
      <c r="D640" s="483"/>
    </row>
    <row r="641" ht="15.75">
      <c r="D641" s="483"/>
    </row>
    <row r="642" ht="15.75">
      <c r="D642" s="483"/>
    </row>
    <row r="643" ht="15.75">
      <c r="D643" s="483"/>
    </row>
    <row r="644" ht="15.75">
      <c r="D644" s="483"/>
    </row>
    <row r="645" ht="15.75">
      <c r="D645" s="483"/>
    </row>
    <row r="646" ht="15.75">
      <c r="D646" s="483"/>
    </row>
    <row r="647" ht="15.75">
      <c r="D647" s="483"/>
    </row>
    <row r="648" ht="15.75">
      <c r="D648" s="483"/>
    </row>
    <row r="649" ht="15.75">
      <c r="D649" s="483"/>
    </row>
    <row r="650" ht="15.75">
      <c r="D650" s="483"/>
    </row>
    <row r="651" ht="15.75">
      <c r="D651" s="483"/>
    </row>
    <row r="652" ht="15.75">
      <c r="D652" s="483"/>
    </row>
    <row r="653" ht="15.75">
      <c r="D653" s="483"/>
    </row>
    <row r="654" ht="15.75">
      <c r="D654" s="483"/>
    </row>
    <row r="655" ht="15.75">
      <c r="D655" s="483"/>
    </row>
    <row r="656" ht="15.75">
      <c r="D656" s="483"/>
    </row>
    <row r="657" ht="15.75">
      <c r="D657" s="483"/>
    </row>
    <row r="658" ht="15.75">
      <c r="D658" s="483"/>
    </row>
    <row r="659" ht="15.75">
      <c r="D659" s="483"/>
    </row>
    <row r="660" ht="15.75">
      <c r="D660" s="483"/>
    </row>
    <row r="661" ht="15.75">
      <c r="D661" s="483"/>
    </row>
    <row r="662" ht="15.75">
      <c r="D662" s="483"/>
    </row>
    <row r="663" ht="15.75">
      <c r="D663" s="483"/>
    </row>
    <row r="664" ht="15.75">
      <c r="D664" s="483"/>
    </row>
    <row r="665" ht="15.75">
      <c r="D665" s="483"/>
    </row>
    <row r="666" ht="15.75">
      <c r="D666" s="483"/>
    </row>
    <row r="667" ht="15.75">
      <c r="D667" s="483"/>
    </row>
    <row r="668" ht="15.75">
      <c r="D668" s="483"/>
    </row>
    <row r="669" ht="15.75">
      <c r="D669" s="483"/>
    </row>
    <row r="670" ht="15.75">
      <c r="D670" s="483"/>
    </row>
    <row r="671" ht="15.75">
      <c r="D671" s="483"/>
    </row>
    <row r="672" ht="15.75">
      <c r="D672" s="483"/>
    </row>
    <row r="673" ht="15.75">
      <c r="D673" s="483"/>
    </row>
    <row r="674" ht="15.75">
      <c r="D674" s="483"/>
    </row>
    <row r="675" ht="15.75">
      <c r="D675" s="483"/>
    </row>
    <row r="676" ht="15.75">
      <c r="D676" s="483"/>
    </row>
    <row r="677" ht="15.75">
      <c r="D677" s="483"/>
    </row>
    <row r="678" ht="15.75">
      <c r="D678" s="483"/>
    </row>
    <row r="679" ht="15.75">
      <c r="D679" s="483"/>
    </row>
    <row r="680" ht="15.75">
      <c r="D680" s="483"/>
    </row>
    <row r="681" ht="15.75">
      <c r="D681" s="483"/>
    </row>
    <row r="682" ht="15.75">
      <c r="D682" s="483"/>
    </row>
    <row r="683" ht="15.75">
      <c r="D683" s="483"/>
    </row>
    <row r="684" ht="15.75">
      <c r="D684" s="483"/>
    </row>
    <row r="685" ht="15.75">
      <c r="D685" s="483"/>
    </row>
    <row r="686" ht="15.75">
      <c r="D686" s="483"/>
    </row>
    <row r="687" ht="15.75">
      <c r="D687" s="483"/>
    </row>
    <row r="688" ht="15.75">
      <c r="D688" s="483"/>
    </row>
    <row r="689" ht="15.75">
      <c r="D689" s="483"/>
    </row>
    <row r="690" ht="15.75">
      <c r="D690" s="483"/>
    </row>
    <row r="691" ht="15.75">
      <c r="D691" s="483"/>
    </row>
    <row r="692" ht="15.75">
      <c r="D692" s="483"/>
    </row>
    <row r="693" ht="15.75">
      <c r="D693" s="483"/>
    </row>
    <row r="694" ht="15.75">
      <c r="D694" s="483"/>
    </row>
    <row r="695" ht="15.75">
      <c r="D695" s="483"/>
    </row>
    <row r="696" ht="15.75">
      <c r="D696" s="483"/>
    </row>
    <row r="697" ht="15.75">
      <c r="D697" s="483"/>
    </row>
    <row r="698" ht="15.75">
      <c r="D698" s="483"/>
    </row>
    <row r="699" ht="15.75">
      <c r="D699" s="483"/>
    </row>
    <row r="700" ht="15.75">
      <c r="D700" s="483"/>
    </row>
    <row r="701" ht="15.75">
      <c r="D701" s="483"/>
    </row>
    <row r="702" ht="15.75">
      <c r="D702" s="483"/>
    </row>
    <row r="703" ht="15.75">
      <c r="D703" s="483"/>
    </row>
    <row r="704" ht="15.75">
      <c r="D704" s="483"/>
    </row>
    <row r="705" ht="15.75">
      <c r="D705" s="483"/>
    </row>
    <row r="706" ht="15.75">
      <c r="D706" s="483"/>
    </row>
    <row r="707" ht="15.75">
      <c r="D707" s="483"/>
    </row>
    <row r="708" ht="15.75">
      <c r="D708" s="483"/>
    </row>
    <row r="709" ht="15.75">
      <c r="D709" s="483"/>
    </row>
    <row r="710" ht="15.75">
      <c r="D710" s="483"/>
    </row>
    <row r="711" ht="15.75">
      <c r="D711" s="483"/>
    </row>
    <row r="712" ht="15.75">
      <c r="D712" s="483"/>
    </row>
    <row r="713" ht="15.75">
      <c r="D713" s="483"/>
    </row>
    <row r="714" ht="15.75">
      <c r="D714" s="483"/>
    </row>
    <row r="715" ht="15.75">
      <c r="D715" s="483"/>
    </row>
    <row r="716" ht="15.75">
      <c r="D716" s="483"/>
    </row>
    <row r="717" ht="15.75">
      <c r="D717" s="483"/>
    </row>
    <row r="718" ht="15.75">
      <c r="D718" s="483"/>
    </row>
    <row r="719" ht="15.75">
      <c r="D719" s="483"/>
    </row>
    <row r="720" ht="15.75">
      <c r="D720" s="483"/>
    </row>
    <row r="721" ht="15.75">
      <c r="D721" s="483"/>
    </row>
  </sheetData>
  <mergeCells count="1">
    <mergeCell ref="A5:H5"/>
  </mergeCells>
  <printOptions horizontalCentered="1"/>
  <pageMargins left="0.7874015748031497" right="0.7874015748031497" top="0.5905511811023623" bottom="0.984251968503937" header="0.5118110236220472" footer="0.5118110236220472"/>
  <pageSetup fitToHeight="2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141" customWidth="1"/>
    <col min="2" max="2" width="7.375" style="141" customWidth="1"/>
    <col min="3" max="3" width="46.75390625" style="75" customWidth="1"/>
    <col min="4" max="4" width="14.875" style="75" customWidth="1"/>
    <col min="5" max="5" width="12.625" style="75" customWidth="1"/>
    <col min="6" max="6" width="14.25390625" style="75" customWidth="1"/>
    <col min="7" max="7" width="14.875" style="75" customWidth="1"/>
    <col min="8" max="16384" width="9.125" style="75" customWidth="1"/>
  </cols>
  <sheetData>
    <row r="1" spans="1:7" s="50" customFormat="1" ht="12.75" customHeight="1">
      <c r="A1" s="49"/>
      <c r="E1" s="719" t="s">
        <v>39</v>
      </c>
      <c r="F1" s="719"/>
      <c r="G1" s="719"/>
    </row>
    <row r="2" spans="1:7" s="50" customFormat="1" ht="12.75" customHeight="1">
      <c r="A2" s="49"/>
      <c r="E2" s="719" t="s">
        <v>0</v>
      </c>
      <c r="F2" s="719"/>
      <c r="G2" s="719"/>
    </row>
    <row r="3" spans="1:7" s="50" customFormat="1" ht="12.75" customHeight="1">
      <c r="A3" s="49"/>
      <c r="E3" s="719" t="s">
        <v>40</v>
      </c>
      <c r="F3" s="719"/>
      <c r="G3" s="719"/>
    </row>
    <row r="4" s="50" customFormat="1" ht="12.75" customHeight="1">
      <c r="A4" s="49"/>
    </row>
    <row r="5" spans="1:7" s="53" customFormat="1" ht="63" customHeight="1">
      <c r="A5" s="720" t="s">
        <v>74</v>
      </c>
      <c r="B5" s="720"/>
      <c r="C5" s="720"/>
      <c r="D5" s="720"/>
      <c r="E5" s="720"/>
      <c r="F5" s="720"/>
      <c r="G5" s="720"/>
    </row>
    <row r="7" spans="1:7" s="53" customFormat="1" ht="24" customHeight="1" thickBot="1">
      <c r="A7" s="714"/>
      <c r="B7" s="714"/>
      <c r="C7" s="715"/>
      <c r="D7" s="715"/>
      <c r="E7" s="715"/>
      <c r="F7" s="54"/>
      <c r="G7" s="55" t="s">
        <v>41</v>
      </c>
    </row>
    <row r="8" spans="1:8" s="53" customFormat="1" ht="32.25" customHeight="1" thickBot="1">
      <c r="A8" s="56" t="s">
        <v>42</v>
      </c>
      <c r="B8" s="57" t="s">
        <v>4</v>
      </c>
      <c r="C8" s="58" t="s">
        <v>5</v>
      </c>
      <c r="D8" s="59" t="s">
        <v>43</v>
      </c>
      <c r="E8" s="58" t="s">
        <v>44</v>
      </c>
      <c r="F8" s="60" t="s">
        <v>45</v>
      </c>
      <c r="G8" s="60" t="s">
        <v>13</v>
      </c>
      <c r="H8" s="61"/>
    </row>
    <row r="9" spans="1:8" s="66" customFormat="1" ht="14.25" thickBot="1">
      <c r="A9" s="62">
        <v>1</v>
      </c>
      <c r="B9" s="63">
        <v>2</v>
      </c>
      <c r="C9" s="62">
        <v>3</v>
      </c>
      <c r="D9" s="63">
        <v>4</v>
      </c>
      <c r="E9" s="62">
        <v>5</v>
      </c>
      <c r="F9" s="63">
        <v>6</v>
      </c>
      <c r="G9" s="64">
        <v>7</v>
      </c>
      <c r="H9" s="65"/>
    </row>
    <row r="10" spans="1:8" ht="24.75" customHeight="1" thickBot="1">
      <c r="A10" s="67">
        <v>1</v>
      </c>
      <c r="B10" s="68"/>
      <c r="C10" s="69" t="s">
        <v>46</v>
      </c>
      <c r="D10" s="70">
        <v>311351020</v>
      </c>
      <c r="E10" s="71">
        <v>393922006</v>
      </c>
      <c r="F10" s="72">
        <v>-1608042</v>
      </c>
      <c r="G10" s="73">
        <f>E10+F10</f>
        <v>392313964</v>
      </c>
      <c r="H10" s="74"/>
    </row>
    <row r="11" spans="1:8" ht="24.75" customHeight="1" thickBot="1">
      <c r="A11" s="76">
        <f>SUM(A10+1)</f>
        <v>2</v>
      </c>
      <c r="B11" s="77"/>
      <c r="C11" s="69" t="s">
        <v>47</v>
      </c>
      <c r="D11" s="78">
        <v>332687260</v>
      </c>
      <c r="E11" s="71">
        <v>464165013</v>
      </c>
      <c r="F11" s="72">
        <v>-1272282</v>
      </c>
      <c r="G11" s="73">
        <f>E11+F11</f>
        <v>462892731</v>
      </c>
      <c r="H11" s="74"/>
    </row>
    <row r="12" spans="1:8" s="82" customFormat="1" ht="30.75" customHeight="1" thickBot="1">
      <c r="A12" s="67">
        <v>3</v>
      </c>
      <c r="B12" s="68"/>
      <c r="C12" s="79" t="s">
        <v>48</v>
      </c>
      <c r="D12" s="80">
        <f>D10-D11</f>
        <v>-21336240</v>
      </c>
      <c r="E12" s="73">
        <f>E10-E11</f>
        <v>-70243007</v>
      </c>
      <c r="F12" s="73">
        <f>F10-F11</f>
        <v>-335760</v>
      </c>
      <c r="G12" s="73">
        <f>E12+F12</f>
        <v>-70578767</v>
      </c>
      <c r="H12" s="81"/>
    </row>
    <row r="13" spans="1:8" ht="12.75" customHeight="1" thickBot="1">
      <c r="A13" s="83"/>
      <c r="B13" s="84"/>
      <c r="C13" s="85"/>
      <c r="D13" s="86"/>
      <c r="E13" s="87"/>
      <c r="F13" s="87"/>
      <c r="G13" s="73"/>
      <c r="H13" s="74"/>
    </row>
    <row r="14" spans="1:8" s="82" customFormat="1" ht="24.75" customHeight="1" thickBot="1">
      <c r="A14" s="67">
        <v>4</v>
      </c>
      <c r="B14" s="68"/>
      <c r="C14" s="69" t="s">
        <v>49</v>
      </c>
      <c r="D14" s="73">
        <f>SUM(D15:D18)</f>
        <v>67673990</v>
      </c>
      <c r="E14" s="73">
        <f>SUM(E15:E18)</f>
        <v>154694559</v>
      </c>
      <c r="F14" s="73">
        <f>SUM(F15:F18)</f>
        <v>0</v>
      </c>
      <c r="G14" s="73">
        <f aca="true" t="shared" si="0" ref="G14:G21">E14+F14</f>
        <v>154694559</v>
      </c>
      <c r="H14" s="81"/>
    </row>
    <row r="15" spans="1:8" ht="32.25" customHeight="1" thickBot="1">
      <c r="A15" s="88" t="s">
        <v>50</v>
      </c>
      <c r="B15" s="89">
        <v>952</v>
      </c>
      <c r="C15" s="90" t="s">
        <v>51</v>
      </c>
      <c r="D15" s="91">
        <v>0</v>
      </c>
      <c r="E15" s="92">
        <v>51700000</v>
      </c>
      <c r="F15" s="92">
        <v>0</v>
      </c>
      <c r="G15" s="93">
        <f t="shared" si="0"/>
        <v>51700000</v>
      </c>
      <c r="H15" s="74"/>
    </row>
    <row r="16" spans="1:8" s="99" customFormat="1" ht="32.25" customHeight="1" thickBot="1">
      <c r="A16" s="94" t="s">
        <v>52</v>
      </c>
      <c r="B16" s="95">
        <v>957</v>
      </c>
      <c r="C16" s="96" t="s">
        <v>53</v>
      </c>
      <c r="D16" s="97">
        <v>31742548</v>
      </c>
      <c r="E16" s="92">
        <v>45225939</v>
      </c>
      <c r="F16" s="92">
        <v>0</v>
      </c>
      <c r="G16" s="73">
        <f t="shared" si="0"/>
        <v>45225939</v>
      </c>
      <c r="H16" s="98"/>
    </row>
    <row r="17" spans="1:8" s="104" customFormat="1" ht="32.25" customHeight="1" thickBot="1">
      <c r="A17" s="100" t="s">
        <v>54</v>
      </c>
      <c r="B17" s="101">
        <v>955</v>
      </c>
      <c r="C17" s="102" t="s">
        <v>55</v>
      </c>
      <c r="D17" s="91">
        <v>1393692</v>
      </c>
      <c r="E17" s="72">
        <v>1393692</v>
      </c>
      <c r="F17" s="72">
        <v>0</v>
      </c>
      <c r="G17" s="73">
        <f t="shared" si="0"/>
        <v>1393692</v>
      </c>
      <c r="H17" s="103"/>
    </row>
    <row r="18" spans="1:8" s="104" customFormat="1" ht="32.25" customHeight="1" thickBot="1">
      <c r="A18" s="105" t="s">
        <v>56</v>
      </c>
      <c r="B18" s="106">
        <v>903</v>
      </c>
      <c r="C18" s="102" t="s">
        <v>57</v>
      </c>
      <c r="D18" s="91">
        <v>34537750</v>
      </c>
      <c r="E18" s="72">
        <v>56374928</v>
      </c>
      <c r="F18" s="72">
        <v>0</v>
      </c>
      <c r="G18" s="73">
        <f t="shared" si="0"/>
        <v>56374928</v>
      </c>
      <c r="H18" s="103"/>
    </row>
    <row r="19" spans="1:8" ht="32.25" customHeight="1" thickBot="1">
      <c r="A19" s="67">
        <v>5</v>
      </c>
      <c r="B19" s="68"/>
      <c r="C19" s="69" t="s">
        <v>58</v>
      </c>
      <c r="D19" s="73">
        <f>SUM(D20:D21)</f>
        <v>46337750</v>
      </c>
      <c r="E19" s="73">
        <f>SUM(E20:E21)</f>
        <v>68174928</v>
      </c>
      <c r="F19" s="73">
        <f>SUM(F20:F21)</f>
        <v>0</v>
      </c>
      <c r="G19" s="73">
        <f t="shared" si="0"/>
        <v>68174928</v>
      </c>
      <c r="H19" s="74"/>
    </row>
    <row r="20" spans="1:8" s="104" customFormat="1" ht="32.25" customHeight="1" thickBot="1">
      <c r="A20" s="107" t="s">
        <v>59</v>
      </c>
      <c r="B20" s="108">
        <v>992</v>
      </c>
      <c r="C20" s="102" t="s">
        <v>60</v>
      </c>
      <c r="D20" s="109">
        <v>11800000</v>
      </c>
      <c r="E20" s="72">
        <v>11800000</v>
      </c>
      <c r="F20" s="72">
        <v>0</v>
      </c>
      <c r="G20" s="73">
        <f t="shared" si="0"/>
        <v>11800000</v>
      </c>
      <c r="H20" s="103"/>
    </row>
    <row r="21" spans="1:8" s="104" customFormat="1" ht="32.25" customHeight="1" thickBot="1">
      <c r="A21" s="110" t="s">
        <v>61</v>
      </c>
      <c r="B21" s="111">
        <v>963</v>
      </c>
      <c r="C21" s="102" t="s">
        <v>62</v>
      </c>
      <c r="D21" s="112">
        <v>34537750</v>
      </c>
      <c r="E21" s="72">
        <v>56374928</v>
      </c>
      <c r="F21" s="72">
        <v>0</v>
      </c>
      <c r="G21" s="73">
        <f t="shared" si="0"/>
        <v>56374928</v>
      </c>
      <c r="H21" s="103"/>
    </row>
    <row r="22" spans="1:8" ht="12.75" customHeight="1" thickBot="1">
      <c r="A22" s="83"/>
      <c r="B22" s="84"/>
      <c r="C22" s="85"/>
      <c r="D22" s="113"/>
      <c r="E22" s="87"/>
      <c r="F22" s="87"/>
      <c r="G22" s="73"/>
      <c r="H22" s="74"/>
    </row>
    <row r="23" spans="1:8" s="119" customFormat="1" ht="32.25" customHeight="1" thickBot="1">
      <c r="A23" s="114">
        <v>6</v>
      </c>
      <c r="B23" s="115"/>
      <c r="C23" s="116" t="s">
        <v>63</v>
      </c>
      <c r="D23" s="117">
        <f>SUM(D10-D11+D14-D19)</f>
        <v>0</v>
      </c>
      <c r="E23" s="117">
        <f>SUM(E10-E11+E14-E19)</f>
        <v>16276624</v>
      </c>
      <c r="F23" s="117">
        <f>SUM(F10-F11+F14-F19)</f>
        <v>-335760</v>
      </c>
      <c r="G23" s="117">
        <f>E23+F23</f>
        <v>15940864</v>
      </c>
      <c r="H23" s="118"/>
    </row>
    <row r="24" spans="1:7" ht="25.5" customHeight="1" thickBot="1">
      <c r="A24" s="120"/>
      <c r="B24" s="120"/>
      <c r="C24" s="121"/>
      <c r="D24" s="122"/>
      <c r="E24" s="121"/>
      <c r="F24" s="120"/>
      <c r="G24" s="120"/>
    </row>
    <row r="25" spans="1:8" s="125" customFormat="1" ht="38.25" customHeight="1" thickBot="1">
      <c r="A25" s="123"/>
      <c r="B25" s="716" t="s">
        <v>64</v>
      </c>
      <c r="C25" s="717"/>
      <c r="D25" s="117" t="s">
        <v>43</v>
      </c>
      <c r="E25" s="115" t="s">
        <v>65</v>
      </c>
      <c r="F25" s="115" t="s">
        <v>45</v>
      </c>
      <c r="G25" s="115" t="s">
        <v>13</v>
      </c>
      <c r="H25" s="124"/>
    </row>
    <row r="26" spans="1:8" s="119" customFormat="1" ht="18.75" customHeight="1" thickBot="1">
      <c r="A26" s="126"/>
      <c r="B26" s="711" t="s">
        <v>66</v>
      </c>
      <c r="C26" s="711"/>
      <c r="D26" s="127">
        <f>D29+D30+D31</f>
        <v>21336240</v>
      </c>
      <c r="E26" s="127">
        <f>E29+E30+E31</f>
        <v>70243007</v>
      </c>
      <c r="F26" s="127">
        <f>F29+F30+F31</f>
        <v>335760</v>
      </c>
      <c r="G26" s="127">
        <f>G29+G30+G31</f>
        <v>70578767</v>
      </c>
      <c r="H26" s="118"/>
    </row>
    <row r="27" spans="1:8" s="119" customFormat="1" ht="18.75" customHeight="1" thickBot="1">
      <c r="A27" s="126"/>
      <c r="B27" s="711" t="s">
        <v>67</v>
      </c>
      <c r="C27" s="711"/>
      <c r="D27" s="712"/>
      <c r="E27" s="718"/>
      <c r="F27" s="711"/>
      <c r="G27" s="711"/>
      <c r="H27" s="118"/>
    </row>
    <row r="28" spans="1:8" s="119" customFormat="1" ht="18.75" customHeight="1" thickBot="1">
      <c r="A28" s="126"/>
      <c r="B28" s="128" t="s">
        <v>68</v>
      </c>
      <c r="C28" s="115"/>
      <c r="D28" s="713"/>
      <c r="E28" s="718"/>
      <c r="F28" s="711"/>
      <c r="G28" s="711"/>
      <c r="H28" s="118"/>
    </row>
    <row r="29" spans="1:8" s="137" customFormat="1" ht="20.25" customHeight="1" thickBot="1">
      <c r="A29" s="129"/>
      <c r="B29" s="130" t="s">
        <v>69</v>
      </c>
      <c r="C29" s="131" t="s">
        <v>70</v>
      </c>
      <c r="D29" s="132">
        <v>19942548</v>
      </c>
      <c r="E29" s="133">
        <v>18149315</v>
      </c>
      <c r="F29" s="134">
        <v>335760</v>
      </c>
      <c r="G29" s="135">
        <f>E29+F29</f>
        <v>18485075</v>
      </c>
      <c r="H29" s="136"/>
    </row>
    <row r="30" spans="1:8" s="137" customFormat="1" ht="20.25" customHeight="1" thickBot="1">
      <c r="A30" s="129"/>
      <c r="B30" s="128" t="s">
        <v>71</v>
      </c>
      <c r="C30" s="138" t="s">
        <v>72</v>
      </c>
      <c r="D30" s="134">
        <v>1393692</v>
      </c>
      <c r="E30" s="133">
        <f>G17</f>
        <v>1393692</v>
      </c>
      <c r="F30" s="134">
        <v>0</v>
      </c>
      <c r="G30" s="135">
        <f>E30+F30</f>
        <v>1393692</v>
      </c>
      <c r="H30" s="136"/>
    </row>
    <row r="31" spans="1:8" ht="20.25" customHeight="1" thickBot="1">
      <c r="A31" s="120"/>
      <c r="B31" s="130" t="s">
        <v>73</v>
      </c>
      <c r="C31" s="131" t="s">
        <v>51</v>
      </c>
      <c r="D31" s="132">
        <v>0</v>
      </c>
      <c r="E31" s="139">
        <v>50700000</v>
      </c>
      <c r="F31" s="132">
        <v>0</v>
      </c>
      <c r="G31" s="140">
        <f>E31+F31</f>
        <v>50700000</v>
      </c>
      <c r="H31" s="74"/>
    </row>
    <row r="32" spans="1:7" ht="12.75">
      <c r="A32" s="120"/>
      <c r="B32" s="120"/>
      <c r="C32" s="121"/>
      <c r="D32" s="121"/>
      <c r="E32" s="121"/>
      <c r="F32" s="120"/>
      <c r="G32" s="120"/>
    </row>
    <row r="33" spans="1:7" ht="12.75">
      <c r="A33" s="120"/>
      <c r="B33" s="120"/>
      <c r="C33" s="121"/>
      <c r="D33" s="121"/>
      <c r="E33" s="121"/>
      <c r="F33" s="120"/>
      <c r="G33" s="120"/>
    </row>
    <row r="34" spans="1:7" ht="12.75">
      <c r="A34" s="120"/>
      <c r="B34" s="120"/>
      <c r="C34" s="121"/>
      <c r="D34" s="121"/>
      <c r="E34" s="121"/>
      <c r="F34" s="120"/>
      <c r="G34" s="120"/>
    </row>
    <row r="35" spans="1:7" ht="12.75">
      <c r="A35" s="120"/>
      <c r="B35" s="120"/>
      <c r="C35" s="121"/>
      <c r="D35" s="121"/>
      <c r="E35" s="121"/>
      <c r="F35" s="120"/>
      <c r="G35" s="120"/>
    </row>
    <row r="36" spans="1:7" ht="12.75">
      <c r="A36" s="120"/>
      <c r="B36" s="120"/>
      <c r="C36" s="121"/>
      <c r="D36" s="121"/>
      <c r="E36" s="121"/>
      <c r="F36" s="120"/>
      <c r="G36" s="120"/>
    </row>
    <row r="37" spans="1:7" ht="12.75">
      <c r="A37" s="120"/>
      <c r="B37" s="120"/>
      <c r="C37" s="121"/>
      <c r="D37" s="121"/>
      <c r="E37" s="121"/>
      <c r="F37" s="120"/>
      <c r="G37" s="120"/>
    </row>
    <row r="38" spans="3:5" ht="12.75">
      <c r="C38" s="142"/>
      <c r="D38" s="142"/>
      <c r="E38" s="142"/>
    </row>
    <row r="39" spans="3:5" ht="12.75">
      <c r="C39" s="142"/>
      <c r="D39" s="142"/>
      <c r="E39" s="142"/>
    </row>
    <row r="40" spans="3:5" ht="12.75">
      <c r="C40" s="142"/>
      <c r="D40" s="142"/>
      <c r="E40" s="142"/>
    </row>
    <row r="41" spans="3:5" ht="12.75">
      <c r="C41" s="142"/>
      <c r="D41" s="142"/>
      <c r="E41" s="142"/>
    </row>
    <row r="42" spans="3:5" ht="12.75">
      <c r="C42" s="142"/>
      <c r="D42" s="142"/>
      <c r="E42" s="142"/>
    </row>
    <row r="43" spans="3:5" ht="12.75">
      <c r="C43" s="142"/>
      <c r="D43" s="142"/>
      <c r="E43" s="142"/>
    </row>
    <row r="44" spans="3:5" ht="12.75">
      <c r="C44" s="142"/>
      <c r="D44" s="142"/>
      <c r="E44" s="142"/>
    </row>
    <row r="45" spans="3:5" ht="12.75">
      <c r="C45" s="142"/>
      <c r="D45" s="142"/>
      <c r="E45" s="142"/>
    </row>
    <row r="46" spans="3:5" ht="12.75">
      <c r="C46" s="142"/>
      <c r="D46" s="142"/>
      <c r="E46" s="142"/>
    </row>
    <row r="47" spans="3:5" ht="12.75">
      <c r="C47" s="142"/>
      <c r="D47" s="142"/>
      <c r="E47" s="142"/>
    </row>
    <row r="48" spans="3:5" ht="12.75">
      <c r="C48" s="142"/>
      <c r="D48" s="142"/>
      <c r="E48" s="142"/>
    </row>
    <row r="49" spans="3:5" ht="12.75">
      <c r="C49" s="142"/>
      <c r="D49" s="142"/>
      <c r="E49" s="142"/>
    </row>
    <row r="50" spans="3:5" ht="12.75">
      <c r="C50" s="142"/>
      <c r="D50" s="142"/>
      <c r="E50" s="142"/>
    </row>
    <row r="51" spans="3:5" ht="12.75">
      <c r="C51" s="142"/>
      <c r="D51" s="142"/>
      <c r="E51" s="142"/>
    </row>
    <row r="52" spans="3:5" ht="12.75">
      <c r="C52" s="142"/>
      <c r="D52" s="142"/>
      <c r="E52" s="142"/>
    </row>
  </sheetData>
  <mergeCells count="12">
    <mergeCell ref="E3:G3"/>
    <mergeCell ref="E2:G2"/>
    <mergeCell ref="E1:G1"/>
    <mergeCell ref="A5:G5"/>
    <mergeCell ref="A7:E7"/>
    <mergeCell ref="B26:C26"/>
    <mergeCell ref="B25:C25"/>
    <mergeCell ref="E27:E28"/>
    <mergeCell ref="F27:F28"/>
    <mergeCell ref="G27:G28"/>
    <mergeCell ref="D27:D28"/>
    <mergeCell ref="B27:C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6.75390625" style="50" customWidth="1"/>
    <col min="2" max="2" width="52.75390625" style="50" customWidth="1"/>
    <col min="3" max="10" width="12.875" style="50" customWidth="1"/>
    <col min="11" max="16384" width="9.125" style="50" customWidth="1"/>
  </cols>
  <sheetData>
    <row r="1" spans="1:10" ht="12.75">
      <c r="A1" s="51"/>
      <c r="H1" s="51"/>
      <c r="I1" s="719" t="s">
        <v>75</v>
      </c>
      <c r="J1" s="719"/>
    </row>
    <row r="2" spans="1:10" ht="12.75">
      <c r="A2" s="143"/>
      <c r="H2" s="51"/>
      <c r="I2" s="719" t="s">
        <v>76</v>
      </c>
      <c r="J2" s="719"/>
    </row>
    <row r="3" spans="1:10" ht="12.75">
      <c r="A3" s="143"/>
      <c r="B3" s="50" t="s">
        <v>8</v>
      </c>
      <c r="H3" s="51"/>
      <c r="I3" s="719" t="s">
        <v>77</v>
      </c>
      <c r="J3" s="719"/>
    </row>
    <row r="4" spans="1:12" ht="49.5" customHeight="1">
      <c r="A4" s="721" t="s">
        <v>391</v>
      </c>
      <c r="B4" s="721"/>
      <c r="C4" s="721"/>
      <c r="D4" s="721"/>
      <c r="E4" s="721"/>
      <c r="F4" s="721"/>
      <c r="G4" s="721"/>
      <c r="H4" s="721"/>
      <c r="I4" s="721"/>
      <c r="J4" s="721"/>
      <c r="K4" s="144"/>
      <c r="L4" s="144"/>
    </row>
    <row r="5" spans="1:10" ht="11.25" customHeight="1" thickBot="1">
      <c r="A5" s="143"/>
      <c r="H5" s="143"/>
      <c r="J5" s="143" t="s">
        <v>1</v>
      </c>
    </row>
    <row r="6" spans="1:10" ht="17.25" customHeight="1" thickBot="1">
      <c r="A6" s="725" t="s">
        <v>42</v>
      </c>
      <c r="B6" s="728" t="s">
        <v>78</v>
      </c>
      <c r="C6" s="722" t="s">
        <v>79</v>
      </c>
      <c r="D6" s="723"/>
      <c r="E6" s="723"/>
      <c r="F6" s="723"/>
      <c r="G6" s="723"/>
      <c r="H6" s="723"/>
      <c r="I6" s="723"/>
      <c r="J6" s="724"/>
    </row>
    <row r="7" spans="1:10" ht="15" customHeight="1" thickBot="1">
      <c r="A7" s="726"/>
      <c r="B7" s="729"/>
      <c r="C7" s="722" t="s">
        <v>80</v>
      </c>
      <c r="D7" s="723"/>
      <c r="E7" s="723"/>
      <c r="F7" s="724"/>
      <c r="G7" s="731" t="s">
        <v>81</v>
      </c>
      <c r="H7" s="704" t="s">
        <v>82</v>
      </c>
      <c r="I7" s="731">
        <v>2008</v>
      </c>
      <c r="J7" s="704" t="s">
        <v>83</v>
      </c>
    </row>
    <row r="8" spans="1:10" ht="24.75" customHeight="1" thickBot="1">
      <c r="A8" s="727"/>
      <c r="B8" s="730"/>
      <c r="C8" s="145" t="s">
        <v>84</v>
      </c>
      <c r="D8" s="146" t="s">
        <v>65</v>
      </c>
      <c r="E8" s="145" t="s">
        <v>45</v>
      </c>
      <c r="F8" s="147" t="s">
        <v>85</v>
      </c>
      <c r="G8" s="732"/>
      <c r="H8" s="705"/>
      <c r="I8" s="732"/>
      <c r="J8" s="705"/>
    </row>
    <row r="9" spans="1:10" ht="14.25" thickBo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</row>
    <row r="10" spans="1:10" ht="18" customHeight="1">
      <c r="A10" s="149" t="s">
        <v>69</v>
      </c>
      <c r="B10" s="150" t="s">
        <v>86</v>
      </c>
      <c r="C10" s="151">
        <v>0</v>
      </c>
      <c r="D10" s="152">
        <v>0</v>
      </c>
      <c r="E10" s="153">
        <v>0</v>
      </c>
      <c r="F10" s="154">
        <f>D10+E10</f>
        <v>0</v>
      </c>
      <c r="G10" s="155" t="s">
        <v>87</v>
      </c>
      <c r="H10" s="155" t="s">
        <v>87</v>
      </c>
      <c r="I10" s="156" t="s">
        <v>87</v>
      </c>
      <c r="J10" s="156" t="s">
        <v>87</v>
      </c>
    </row>
    <row r="11" spans="1:10" ht="16.5" customHeight="1">
      <c r="A11" s="157" t="s">
        <v>71</v>
      </c>
      <c r="B11" s="158" t="s">
        <v>88</v>
      </c>
      <c r="C11" s="159">
        <v>20916000</v>
      </c>
      <c r="D11" s="160">
        <v>72616000</v>
      </c>
      <c r="E11" s="161">
        <v>0</v>
      </c>
      <c r="F11" s="162">
        <f>SUM(D11:E11)</f>
        <v>72616000</v>
      </c>
      <c r="G11" s="163">
        <v>141116000</v>
      </c>
      <c r="H11" s="164">
        <v>160900000</v>
      </c>
      <c r="I11" s="163">
        <v>165700000</v>
      </c>
      <c r="J11" s="165">
        <v>0</v>
      </c>
    </row>
    <row r="12" spans="1:10" ht="12.75">
      <c r="A12" s="166"/>
      <c r="B12" s="167" t="s">
        <v>89</v>
      </c>
      <c r="C12" s="168">
        <v>0</v>
      </c>
      <c r="D12" s="169">
        <v>0</v>
      </c>
      <c r="E12" s="153">
        <v>0</v>
      </c>
      <c r="F12" s="170">
        <f aca="true" t="shared" si="0" ref="F12:F25">D12+E12</f>
        <v>0</v>
      </c>
      <c r="G12" s="172">
        <v>0</v>
      </c>
      <c r="H12" s="173">
        <v>0</v>
      </c>
      <c r="I12" s="174">
        <v>0</v>
      </c>
      <c r="J12" s="174">
        <v>0</v>
      </c>
    </row>
    <row r="13" spans="1:10" ht="12.75">
      <c r="A13" s="166" t="s">
        <v>73</v>
      </c>
      <c r="B13" s="167" t="s">
        <v>90</v>
      </c>
      <c r="C13" s="175">
        <v>0</v>
      </c>
      <c r="D13" s="176">
        <v>0</v>
      </c>
      <c r="E13" s="177">
        <v>0</v>
      </c>
      <c r="F13" s="170">
        <f t="shared" si="0"/>
        <v>0</v>
      </c>
      <c r="G13" s="172">
        <v>0</v>
      </c>
      <c r="H13" s="173">
        <v>0</v>
      </c>
      <c r="I13" s="174">
        <v>0</v>
      </c>
      <c r="J13" s="174">
        <v>0</v>
      </c>
    </row>
    <row r="14" spans="1:10" ht="12.75">
      <c r="A14" s="166"/>
      <c r="B14" s="167" t="s">
        <v>89</v>
      </c>
      <c r="C14" s="175">
        <v>0</v>
      </c>
      <c r="D14" s="176">
        <v>0</v>
      </c>
      <c r="E14" s="153">
        <v>0</v>
      </c>
      <c r="F14" s="170">
        <f t="shared" si="0"/>
        <v>0</v>
      </c>
      <c r="G14" s="172">
        <v>0</v>
      </c>
      <c r="H14" s="173">
        <v>0</v>
      </c>
      <c r="I14" s="174">
        <v>0</v>
      </c>
      <c r="J14" s="174">
        <v>0</v>
      </c>
    </row>
    <row r="15" spans="1:10" ht="12.75">
      <c r="A15" s="166" t="s">
        <v>91</v>
      </c>
      <c r="B15" s="167" t="s">
        <v>92</v>
      </c>
      <c r="C15" s="159">
        <v>267000</v>
      </c>
      <c r="D15" s="160">
        <v>300000</v>
      </c>
      <c r="E15" s="161">
        <v>0</v>
      </c>
      <c r="F15" s="162">
        <f t="shared" si="0"/>
        <v>300000</v>
      </c>
      <c r="G15" s="178">
        <v>15000000</v>
      </c>
      <c r="H15" s="173">
        <v>0</v>
      </c>
      <c r="I15" s="174">
        <v>0</v>
      </c>
      <c r="J15" s="174">
        <v>0</v>
      </c>
    </row>
    <row r="16" spans="1:10" ht="12.75">
      <c r="A16" s="166" t="s">
        <v>93</v>
      </c>
      <c r="B16" s="167" t="s">
        <v>94</v>
      </c>
      <c r="C16" s="168">
        <v>0</v>
      </c>
      <c r="D16" s="169">
        <v>0</v>
      </c>
      <c r="E16" s="177">
        <v>0</v>
      </c>
      <c r="F16" s="170">
        <f t="shared" si="0"/>
        <v>0</v>
      </c>
      <c r="G16" s="172">
        <v>0</v>
      </c>
      <c r="H16" s="173">
        <v>0</v>
      </c>
      <c r="I16" s="174">
        <v>0</v>
      </c>
      <c r="J16" s="174">
        <v>0</v>
      </c>
    </row>
    <row r="17" spans="1:10" ht="19.5" customHeight="1">
      <c r="A17" s="179" t="s">
        <v>95</v>
      </c>
      <c r="B17" s="180" t="s">
        <v>96</v>
      </c>
      <c r="C17" s="181">
        <f>C18+C19</f>
        <v>0</v>
      </c>
      <c r="D17" s="182">
        <f>D18+D19</f>
        <v>0</v>
      </c>
      <c r="E17" s="183">
        <v>0</v>
      </c>
      <c r="F17" s="183">
        <f t="shared" si="0"/>
        <v>0</v>
      </c>
      <c r="G17" s="184">
        <f>G18+G19</f>
        <v>0</v>
      </c>
      <c r="H17" s="185">
        <f>H18+H19</f>
        <v>0</v>
      </c>
      <c r="I17" s="186">
        <f>I18+I19</f>
        <v>0</v>
      </c>
      <c r="J17" s="186">
        <f>J18+J19</f>
        <v>0</v>
      </c>
    </row>
    <row r="18" spans="1:10" ht="12.75">
      <c r="A18" s="187"/>
      <c r="B18" s="188" t="s">
        <v>97</v>
      </c>
      <c r="C18" s="189">
        <v>0</v>
      </c>
      <c r="D18" s="190">
        <v>0</v>
      </c>
      <c r="E18" s="183">
        <v>0</v>
      </c>
      <c r="F18" s="183">
        <f t="shared" si="0"/>
        <v>0</v>
      </c>
      <c r="G18" s="191">
        <v>0</v>
      </c>
      <c r="H18" s="192">
        <v>0</v>
      </c>
      <c r="I18" s="193">
        <v>0</v>
      </c>
      <c r="J18" s="193">
        <v>0</v>
      </c>
    </row>
    <row r="19" spans="1:10" ht="25.5">
      <c r="A19" s="187"/>
      <c r="B19" s="188" t="s">
        <v>98</v>
      </c>
      <c r="C19" s="189">
        <v>0</v>
      </c>
      <c r="D19" s="190">
        <v>0</v>
      </c>
      <c r="E19" s="183">
        <v>0</v>
      </c>
      <c r="F19" s="183">
        <f t="shared" si="0"/>
        <v>0</v>
      </c>
      <c r="G19" s="191">
        <v>0</v>
      </c>
      <c r="H19" s="192">
        <v>0</v>
      </c>
      <c r="I19" s="193">
        <v>0</v>
      </c>
      <c r="J19" s="193">
        <v>0</v>
      </c>
    </row>
    <row r="20" spans="1:10" ht="12.75">
      <c r="A20" s="187"/>
      <c r="B20" s="188" t="s">
        <v>99</v>
      </c>
      <c r="C20" s="189">
        <v>0</v>
      </c>
      <c r="D20" s="190">
        <v>0</v>
      </c>
      <c r="E20" s="183">
        <v>0</v>
      </c>
      <c r="F20" s="183">
        <f t="shared" si="0"/>
        <v>0</v>
      </c>
      <c r="G20" s="191">
        <v>0</v>
      </c>
      <c r="H20" s="192">
        <v>0</v>
      </c>
      <c r="I20" s="193">
        <v>0</v>
      </c>
      <c r="J20" s="193">
        <v>0</v>
      </c>
    </row>
    <row r="21" spans="1:10" ht="12.75">
      <c r="A21" s="187"/>
      <c r="B21" s="188" t="s">
        <v>100</v>
      </c>
      <c r="C21" s="189">
        <v>0</v>
      </c>
      <c r="D21" s="190">
        <v>0</v>
      </c>
      <c r="E21" s="183">
        <v>0</v>
      </c>
      <c r="F21" s="183">
        <f t="shared" si="0"/>
        <v>0</v>
      </c>
      <c r="G21" s="191">
        <v>0</v>
      </c>
      <c r="H21" s="192">
        <v>0</v>
      </c>
      <c r="I21" s="193">
        <v>0</v>
      </c>
      <c r="J21" s="193">
        <v>0</v>
      </c>
    </row>
    <row r="22" spans="1:10" ht="12.75">
      <c r="A22" s="187"/>
      <c r="B22" s="188" t="s">
        <v>101</v>
      </c>
      <c r="C22" s="189">
        <v>0</v>
      </c>
      <c r="D22" s="190">
        <v>0</v>
      </c>
      <c r="E22" s="183">
        <v>0</v>
      </c>
      <c r="F22" s="183">
        <f t="shared" si="0"/>
        <v>0</v>
      </c>
      <c r="G22" s="191">
        <v>0</v>
      </c>
      <c r="H22" s="192">
        <v>0</v>
      </c>
      <c r="I22" s="193">
        <v>0</v>
      </c>
      <c r="J22" s="193">
        <v>0</v>
      </c>
    </row>
    <row r="23" spans="1:10" ht="26.25" thickBot="1">
      <c r="A23" s="187"/>
      <c r="B23" s="188" t="s">
        <v>102</v>
      </c>
      <c r="C23" s="189">
        <v>0</v>
      </c>
      <c r="D23" s="190">
        <v>0</v>
      </c>
      <c r="E23" s="153">
        <v>0</v>
      </c>
      <c r="F23" s="183">
        <f t="shared" si="0"/>
        <v>0</v>
      </c>
      <c r="G23" s="191">
        <v>0</v>
      </c>
      <c r="H23" s="192">
        <v>0</v>
      </c>
      <c r="I23" s="193">
        <v>0</v>
      </c>
      <c r="J23" s="193">
        <v>0</v>
      </c>
    </row>
    <row r="24" spans="1:10" ht="16.5" customHeight="1" thickBot="1">
      <c r="A24" s="194" t="s">
        <v>103</v>
      </c>
      <c r="B24" s="195" t="s">
        <v>104</v>
      </c>
      <c r="C24" s="196">
        <f>C11+C15+C17</f>
        <v>21183000</v>
      </c>
      <c r="D24" s="197">
        <f>D11+D15+D17</f>
        <v>72916000</v>
      </c>
      <c r="E24" s="197">
        <f>E11+E15+E17</f>
        <v>0</v>
      </c>
      <c r="F24" s="198">
        <f t="shared" si="0"/>
        <v>72916000</v>
      </c>
      <c r="G24" s="199">
        <f>G11+G15+G17</f>
        <v>156116000</v>
      </c>
      <c r="H24" s="200">
        <f>H11+H15+H17</f>
        <v>160900000</v>
      </c>
      <c r="I24" s="201">
        <f>I11+I15+I17</f>
        <v>165700000</v>
      </c>
      <c r="J24" s="201">
        <f>J11+J15+J17</f>
        <v>0</v>
      </c>
    </row>
    <row r="25" spans="1:10" ht="17.25" customHeight="1" thickBot="1">
      <c r="A25" s="194" t="s">
        <v>105</v>
      </c>
      <c r="B25" s="195" t="s">
        <v>106</v>
      </c>
      <c r="C25" s="202">
        <v>311351020</v>
      </c>
      <c r="D25" s="203">
        <v>393922006</v>
      </c>
      <c r="E25" s="203">
        <v>-1608042</v>
      </c>
      <c r="F25" s="204">
        <f t="shared" si="0"/>
        <v>392313964</v>
      </c>
      <c r="G25" s="205">
        <f>SUM(F25*1.03)</f>
        <v>404083382.92</v>
      </c>
      <c r="H25" s="206">
        <f>SUM(G25*1.03)</f>
        <v>416205884.40760005</v>
      </c>
      <c r="I25" s="205">
        <f>SUM(H25*1.03)</f>
        <v>428692060.93982804</v>
      </c>
      <c r="J25" s="207" t="s">
        <v>107</v>
      </c>
    </row>
    <row r="26" spans="1:10" ht="29.25" customHeight="1" thickBot="1">
      <c r="A26" s="208" t="s">
        <v>108</v>
      </c>
      <c r="B26" s="209" t="s">
        <v>109</v>
      </c>
      <c r="C26" s="210">
        <f>SUM(C24/C25)</f>
        <v>0.06803574948943479</v>
      </c>
      <c r="D26" s="211">
        <f>SUM(D24/D25)</f>
        <v>0.18510263171232938</v>
      </c>
      <c r="E26" s="212">
        <v>0</v>
      </c>
      <c r="F26" s="213">
        <f>SUM(F24/F25)</f>
        <v>0.18586134242216268</v>
      </c>
      <c r="G26" s="214">
        <f>SUM(G24/G25)</f>
        <v>0.38634600332206104</v>
      </c>
      <c r="H26" s="215">
        <f>SUM(H24/H25)</f>
        <v>0.38658751840814176</v>
      </c>
      <c r="I26" s="216">
        <f>SUM(I24/I25)</f>
        <v>0.38652453613610993</v>
      </c>
      <c r="J26" s="216" t="s">
        <v>107</v>
      </c>
    </row>
  </sheetData>
  <mergeCells count="12">
    <mergeCell ref="C6:J6"/>
    <mergeCell ref="C7:F7"/>
    <mergeCell ref="A6:A8"/>
    <mergeCell ref="B6:B8"/>
    <mergeCell ref="G7:G8"/>
    <mergeCell ref="J7:J8"/>
    <mergeCell ref="H7:H8"/>
    <mergeCell ref="I7:I8"/>
    <mergeCell ref="I1:J1"/>
    <mergeCell ref="I2:J2"/>
    <mergeCell ref="I3:J3"/>
    <mergeCell ref="A4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pane xSplit="11625" topLeftCell="E1" activePane="topLeft" state="split"/>
      <selection pane="topLeft" activeCell="A1" sqref="A1"/>
      <selection pane="topRight" activeCell="E32" sqref="E32"/>
    </sheetView>
  </sheetViews>
  <sheetFormatPr defaultColWidth="9.00390625" defaultRowHeight="12.75"/>
  <cols>
    <col min="1" max="1" width="8.25390625" style="223" customWidth="1"/>
    <col min="2" max="2" width="61.25390625" style="223" customWidth="1"/>
    <col min="3" max="3" width="16.00390625" style="223" customWidth="1"/>
    <col min="4" max="6" width="15.25390625" style="223" customWidth="1"/>
    <col min="7" max="7" width="16.375" style="223" customWidth="1"/>
    <col min="8" max="8" width="15.375" style="223" customWidth="1"/>
    <col min="9" max="9" width="14.625" style="223" customWidth="1"/>
    <col min="10" max="10" width="15.875" style="223" customWidth="1"/>
    <col min="11" max="11" width="11.125" style="223" bestFit="1" customWidth="1"/>
    <col min="12" max="12" width="11.625" style="223" customWidth="1"/>
    <col min="13" max="13" width="12.125" style="223" customWidth="1"/>
    <col min="14" max="14" width="13.25390625" style="223" customWidth="1"/>
    <col min="15" max="15" width="11.375" style="223" customWidth="1"/>
    <col min="16" max="16" width="11.625" style="223" customWidth="1"/>
    <col min="17" max="17" width="14.25390625" style="223" customWidth="1"/>
    <col min="18" max="18" width="14.125" style="223" customWidth="1"/>
    <col min="19" max="19" width="11.00390625" style="223" customWidth="1"/>
    <col min="20" max="20" width="11.875" style="223" customWidth="1"/>
    <col min="21" max="21" width="11.00390625" style="223" customWidth="1"/>
    <col min="22" max="22" width="12.75390625" style="223" customWidth="1"/>
    <col min="23" max="23" width="10.125" style="223" bestFit="1" customWidth="1"/>
    <col min="24" max="24" width="11.125" style="223" bestFit="1" customWidth="1"/>
    <col min="25" max="16384" width="9.125" style="223" customWidth="1"/>
  </cols>
  <sheetData>
    <row r="1" spans="1:10" s="217" customFormat="1" ht="14.25" customHeight="1">
      <c r="A1" s="143"/>
      <c r="D1" s="50"/>
      <c r="E1" s="50"/>
      <c r="F1" s="50"/>
      <c r="G1" s="218"/>
      <c r="H1" s="706" t="s">
        <v>110</v>
      </c>
      <c r="I1" s="706"/>
      <c r="J1" s="706"/>
    </row>
    <row r="2" spans="1:10" s="217" customFormat="1" ht="13.5" customHeight="1">
      <c r="A2" s="143"/>
      <c r="D2" s="50"/>
      <c r="E2" s="50"/>
      <c r="F2" s="50"/>
      <c r="G2" s="218"/>
      <c r="H2" s="706" t="s">
        <v>0</v>
      </c>
      <c r="I2" s="706"/>
      <c r="J2" s="706"/>
    </row>
    <row r="3" spans="1:10" s="217" customFormat="1" ht="12.75">
      <c r="A3" s="143"/>
      <c r="D3" s="50"/>
      <c r="E3" s="50"/>
      <c r="F3" s="50"/>
      <c r="H3" s="698" t="s">
        <v>111</v>
      </c>
      <c r="I3" s="698"/>
      <c r="J3" s="698"/>
    </row>
    <row r="4" spans="1:10" s="217" customFormat="1" ht="12.75">
      <c r="A4" s="143"/>
      <c r="D4" s="50"/>
      <c r="E4" s="50"/>
      <c r="F4" s="50"/>
      <c r="G4" s="219"/>
      <c r="H4" s="220"/>
      <c r="I4" s="221"/>
      <c r="J4" s="221"/>
    </row>
    <row r="5" spans="1:10" s="222" customFormat="1" ht="48.75" customHeight="1">
      <c r="A5" s="720" t="s">
        <v>392</v>
      </c>
      <c r="B5" s="720"/>
      <c r="C5" s="720"/>
      <c r="D5" s="720"/>
      <c r="E5" s="720"/>
      <c r="F5" s="720"/>
      <c r="G5" s="720"/>
      <c r="H5" s="720"/>
      <c r="I5" s="720"/>
      <c r="J5" s="720"/>
    </row>
    <row r="6" spans="1:8" s="222" customFormat="1" ht="15" customHeight="1" thickBot="1">
      <c r="A6" s="52"/>
      <c r="B6" s="52"/>
      <c r="C6" s="52"/>
      <c r="D6" s="52"/>
      <c r="E6" s="52"/>
      <c r="F6" s="52"/>
      <c r="G6" s="52"/>
      <c r="H6" s="52"/>
    </row>
    <row r="7" spans="1:10" ht="13.5" customHeight="1" thickBot="1">
      <c r="A7" s="699" t="s">
        <v>42</v>
      </c>
      <c r="B7" s="699" t="s">
        <v>5</v>
      </c>
      <c r="C7" s="699" t="s">
        <v>112</v>
      </c>
      <c r="D7" s="703" t="s">
        <v>65</v>
      </c>
      <c r="E7" s="695"/>
      <c r="F7" s="695"/>
      <c r="G7" s="696"/>
      <c r="H7" s="696"/>
      <c r="I7" s="696"/>
      <c r="J7" s="697"/>
    </row>
    <row r="8" spans="1:10" ht="13.5" thickBot="1">
      <c r="A8" s="700"/>
      <c r="B8" s="700"/>
      <c r="C8" s="700"/>
      <c r="D8" s="693" t="s">
        <v>80</v>
      </c>
      <c r="E8" s="694"/>
      <c r="F8" s="692"/>
      <c r="G8" s="699" t="s">
        <v>81</v>
      </c>
      <c r="H8" s="699" t="s">
        <v>82</v>
      </c>
      <c r="I8" s="699" t="s">
        <v>113</v>
      </c>
      <c r="J8" s="702" t="s">
        <v>114</v>
      </c>
    </row>
    <row r="9" spans="1:10" ht="33" customHeight="1" thickBot="1">
      <c r="A9" s="701"/>
      <c r="B9" s="701"/>
      <c r="C9" s="701"/>
      <c r="D9" s="224" t="s">
        <v>65</v>
      </c>
      <c r="E9" s="225" t="s">
        <v>45</v>
      </c>
      <c r="F9" s="226" t="s">
        <v>13</v>
      </c>
      <c r="G9" s="701"/>
      <c r="H9" s="701"/>
      <c r="I9" s="701"/>
      <c r="J9" s="701"/>
    </row>
    <row r="10" spans="1:10" ht="11.25" customHeight="1" thickBot="1">
      <c r="A10" s="227">
        <v>1</v>
      </c>
      <c r="B10" s="227">
        <v>2</v>
      </c>
      <c r="C10" s="227">
        <v>3</v>
      </c>
      <c r="D10" s="228">
        <v>4</v>
      </c>
      <c r="E10" s="227">
        <v>5</v>
      </c>
      <c r="F10" s="228">
        <v>6</v>
      </c>
      <c r="G10" s="228">
        <v>7</v>
      </c>
      <c r="H10" s="228">
        <v>8</v>
      </c>
      <c r="I10" s="228">
        <v>9</v>
      </c>
      <c r="J10" s="228">
        <v>10</v>
      </c>
    </row>
    <row r="11" spans="1:10" ht="20.25" customHeight="1">
      <c r="A11" s="229" t="s">
        <v>69</v>
      </c>
      <c r="B11" s="230" t="s">
        <v>115</v>
      </c>
      <c r="C11" s="231">
        <f>F11+G11+H11+J11</f>
        <v>6800000</v>
      </c>
      <c r="D11" s="232">
        <v>6800000</v>
      </c>
      <c r="E11" s="233">
        <v>0</v>
      </c>
      <c r="F11" s="234">
        <f aca="true" t="shared" si="0" ref="F11:F16">D11+E11</f>
        <v>6800000</v>
      </c>
      <c r="G11" s="235">
        <v>0</v>
      </c>
      <c r="H11" s="236">
        <v>0</v>
      </c>
      <c r="I11" s="237">
        <v>0</v>
      </c>
      <c r="J11" s="237">
        <v>0</v>
      </c>
    </row>
    <row r="12" spans="1:10" ht="16.5" customHeight="1">
      <c r="A12" s="229" t="s">
        <v>71</v>
      </c>
      <c r="B12" s="230" t="s">
        <v>116</v>
      </c>
      <c r="C12" s="231">
        <f>F12+G12+H12+J12</f>
        <v>6000000</v>
      </c>
      <c r="D12" s="233">
        <v>2000000</v>
      </c>
      <c r="E12" s="233">
        <v>0</v>
      </c>
      <c r="F12" s="238">
        <f t="shared" si="0"/>
        <v>2000000</v>
      </c>
      <c r="G12" s="233">
        <v>4000000</v>
      </c>
      <c r="H12" s="239">
        <v>0</v>
      </c>
      <c r="I12" s="237">
        <v>0</v>
      </c>
      <c r="J12" s="237">
        <v>0</v>
      </c>
    </row>
    <row r="13" spans="1:10" ht="18" customHeight="1">
      <c r="A13" s="229" t="s">
        <v>73</v>
      </c>
      <c r="B13" s="230" t="s">
        <v>117</v>
      </c>
      <c r="C13" s="231">
        <f>F13+G13+H13+J13</f>
        <v>5216000</v>
      </c>
      <c r="D13" s="240">
        <v>2000000</v>
      </c>
      <c r="E13" s="240">
        <v>0</v>
      </c>
      <c r="F13" s="238">
        <f t="shared" si="0"/>
        <v>2000000</v>
      </c>
      <c r="G13" s="240">
        <v>2000000</v>
      </c>
      <c r="H13" s="241">
        <v>1216000</v>
      </c>
      <c r="I13" s="242">
        <v>0</v>
      </c>
      <c r="J13" s="242">
        <v>0</v>
      </c>
    </row>
    <row r="14" spans="1:10" ht="16.5" customHeight="1">
      <c r="A14" s="229" t="s">
        <v>91</v>
      </c>
      <c r="B14" s="230" t="s">
        <v>118</v>
      </c>
      <c r="C14" s="231">
        <v>14700000</v>
      </c>
      <c r="D14" s="240">
        <v>1000000</v>
      </c>
      <c r="E14" s="240">
        <v>0</v>
      </c>
      <c r="F14" s="238">
        <f t="shared" si="0"/>
        <v>1000000</v>
      </c>
      <c r="G14" s="243">
        <v>3000000</v>
      </c>
      <c r="H14" s="244">
        <v>4000000</v>
      </c>
      <c r="I14" s="245">
        <v>6700000</v>
      </c>
      <c r="J14" s="245"/>
    </row>
    <row r="15" spans="1:10" ht="16.5" customHeight="1">
      <c r="A15" s="246" t="s">
        <v>93</v>
      </c>
      <c r="B15" s="230" t="s">
        <v>119</v>
      </c>
      <c r="C15" s="231">
        <v>51700000</v>
      </c>
      <c r="D15" s="247">
        <v>0</v>
      </c>
      <c r="E15" s="247">
        <v>0</v>
      </c>
      <c r="F15" s="238">
        <f t="shared" si="0"/>
        <v>0</v>
      </c>
      <c r="G15" s="243">
        <v>0</v>
      </c>
      <c r="H15" s="244">
        <v>0</v>
      </c>
      <c r="I15" s="245">
        <v>0</v>
      </c>
      <c r="J15" s="245">
        <v>0</v>
      </c>
    </row>
    <row r="16" spans="1:10" ht="22.5" customHeight="1">
      <c r="A16" s="246" t="s">
        <v>95</v>
      </c>
      <c r="B16" s="230" t="s">
        <v>120</v>
      </c>
      <c r="C16" s="231">
        <f>F16+G16+H16+J16</f>
        <v>56374928</v>
      </c>
      <c r="D16" s="247">
        <v>56374928</v>
      </c>
      <c r="E16" s="247">
        <v>0</v>
      </c>
      <c r="F16" s="238">
        <f t="shared" si="0"/>
        <v>56374928</v>
      </c>
      <c r="G16" s="236">
        <v>0</v>
      </c>
      <c r="H16" s="236">
        <v>0</v>
      </c>
      <c r="I16" s="236">
        <v>0</v>
      </c>
      <c r="J16" s="236">
        <v>0</v>
      </c>
    </row>
    <row r="17" spans="1:10" ht="22.5" customHeight="1">
      <c r="A17" s="246" t="s">
        <v>103</v>
      </c>
      <c r="B17" s="230" t="s">
        <v>121</v>
      </c>
      <c r="C17" s="231">
        <v>77500000</v>
      </c>
      <c r="D17" s="247"/>
      <c r="E17" s="247"/>
      <c r="F17" s="248"/>
      <c r="G17" s="249"/>
      <c r="H17" s="249"/>
      <c r="I17" s="249"/>
      <c r="J17" s="249"/>
    </row>
    <row r="18" spans="1:10" ht="22.5" customHeight="1">
      <c r="A18" s="246" t="s">
        <v>105</v>
      </c>
      <c r="B18" s="230" t="s">
        <v>122</v>
      </c>
      <c r="C18" s="231">
        <v>25000000</v>
      </c>
      <c r="D18" s="247"/>
      <c r="E18" s="247"/>
      <c r="F18" s="248"/>
      <c r="G18" s="249"/>
      <c r="H18" s="249"/>
      <c r="I18" s="249"/>
      <c r="J18" s="249"/>
    </row>
    <row r="19" spans="1:24" ht="22.5" customHeight="1">
      <c r="A19" s="246" t="s">
        <v>108</v>
      </c>
      <c r="B19" s="230" t="s">
        <v>123</v>
      </c>
      <c r="C19" s="231">
        <v>11500000</v>
      </c>
      <c r="D19" s="247"/>
      <c r="E19" s="247"/>
      <c r="F19" s="248"/>
      <c r="G19" s="249"/>
      <c r="H19" s="249"/>
      <c r="I19" s="249"/>
      <c r="J19" s="250">
        <f>SUM(I24)</f>
        <v>165700000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X19" s="251">
        <f>SUM(K19:U19)</f>
        <v>0</v>
      </c>
    </row>
    <row r="20" spans="1:22" s="257" customFormat="1" ht="18.75" customHeight="1">
      <c r="A20" s="252">
        <v>10</v>
      </c>
      <c r="B20" s="253" t="s">
        <v>124</v>
      </c>
      <c r="C20" s="231">
        <f>SUM(C11:C19)</f>
        <v>254790928</v>
      </c>
      <c r="D20" s="254">
        <f>SUM(D11:D16)</f>
        <v>68174928</v>
      </c>
      <c r="E20" s="255">
        <f>SUM(E11:E16)</f>
        <v>0</v>
      </c>
      <c r="F20" s="255">
        <f>SUM(D20:E20)</f>
        <v>68174928</v>
      </c>
      <c r="G20" s="255">
        <f>SUM(G11:G16)</f>
        <v>9000000</v>
      </c>
      <c r="H20" s="255">
        <f>SUM(H11:H16)</f>
        <v>5216000</v>
      </c>
      <c r="I20" s="255">
        <f>SUM(I11:I16)</f>
        <v>6700000</v>
      </c>
      <c r="J20" s="255">
        <f>SUM(J19)</f>
        <v>165700000</v>
      </c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3" ht="15" customHeight="1">
      <c r="A21" s="246" t="s">
        <v>125</v>
      </c>
      <c r="B21" s="258" t="s">
        <v>126</v>
      </c>
      <c r="C21" s="231">
        <f>F21+G21+H21+J21</f>
        <v>31889280</v>
      </c>
      <c r="D21" s="259">
        <v>2200000</v>
      </c>
      <c r="E21" s="259">
        <v>0</v>
      </c>
      <c r="F21" s="238">
        <f>D21+E21</f>
        <v>2200000</v>
      </c>
      <c r="G21" s="260">
        <f>SUM(F24*0.04)</f>
        <v>2904640</v>
      </c>
      <c r="H21" s="260">
        <f>SUM(G24*0.04)</f>
        <v>5644640</v>
      </c>
      <c r="I21" s="260">
        <f>SUM(H24*0.04)</f>
        <v>6436000</v>
      </c>
      <c r="J21" s="260">
        <v>21140000</v>
      </c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51">
        <f>SUM(K21:V21)</f>
        <v>0</v>
      </c>
    </row>
    <row r="22" spans="1:10" ht="15" customHeight="1">
      <c r="A22" s="261" t="s">
        <v>127</v>
      </c>
      <c r="B22" s="258" t="s">
        <v>128</v>
      </c>
      <c r="C22" s="262"/>
      <c r="D22" s="263">
        <v>300000</v>
      </c>
      <c r="E22" s="263">
        <v>0</v>
      </c>
      <c r="F22" s="238">
        <f>D22+E22</f>
        <v>300000</v>
      </c>
      <c r="G22" s="260"/>
      <c r="H22" s="260"/>
      <c r="I22" s="264">
        <v>0</v>
      </c>
      <c r="J22" s="264">
        <v>0</v>
      </c>
    </row>
    <row r="23" spans="1:10" ht="17.25" customHeight="1" thickBot="1">
      <c r="A23" s="265" t="s">
        <v>129</v>
      </c>
      <c r="B23" s="266" t="s">
        <v>130</v>
      </c>
      <c r="C23" s="267"/>
      <c r="D23" s="268">
        <v>2000000</v>
      </c>
      <c r="E23" s="268">
        <v>0</v>
      </c>
      <c r="F23" s="269">
        <f>D23+E23</f>
        <v>2000000</v>
      </c>
      <c r="G23" s="260">
        <v>15000000</v>
      </c>
      <c r="H23" s="260">
        <v>15000000</v>
      </c>
      <c r="I23" s="270">
        <v>0</v>
      </c>
      <c r="J23" s="270">
        <v>0</v>
      </c>
    </row>
    <row r="24" spans="1:14" s="257" customFormat="1" ht="18" customHeight="1" thickTop="1">
      <c r="A24" s="271" t="s">
        <v>131</v>
      </c>
      <c r="B24" s="272" t="s">
        <v>132</v>
      </c>
      <c r="C24" s="273">
        <f>SUM(C11:C14)</f>
        <v>32716000</v>
      </c>
      <c r="D24" s="274">
        <v>72616000</v>
      </c>
      <c r="E24" s="275">
        <v>0</v>
      </c>
      <c r="F24" s="276">
        <f>D24+E24</f>
        <v>72616000</v>
      </c>
      <c r="G24" s="277">
        <f>SUM(F24+C17)-(G12+G13+G14)</f>
        <v>141116000</v>
      </c>
      <c r="H24" s="277">
        <f>SUM(G24+C18)-(H13+H14)</f>
        <v>160900000</v>
      </c>
      <c r="I24" s="277">
        <f>SUM(H24+C19)-(I13+I14)</f>
        <v>165700000</v>
      </c>
      <c r="J24" s="277">
        <v>0</v>
      </c>
      <c r="N24" s="256"/>
    </row>
    <row r="25" spans="1:10" ht="23.25" customHeight="1">
      <c r="A25" s="246" t="s">
        <v>133</v>
      </c>
      <c r="B25" s="258" t="s">
        <v>134</v>
      </c>
      <c r="C25" s="278"/>
      <c r="D25" s="259">
        <v>300000</v>
      </c>
      <c r="E25" s="259">
        <v>0</v>
      </c>
      <c r="F25" s="238">
        <f>D25+E25</f>
        <v>300000</v>
      </c>
      <c r="G25" s="260">
        <v>15000000</v>
      </c>
      <c r="H25" s="260"/>
      <c r="I25" s="279">
        <v>0</v>
      </c>
      <c r="J25" s="279">
        <v>0</v>
      </c>
    </row>
    <row r="26" spans="1:10" s="257" customFormat="1" ht="12.75">
      <c r="A26" s="252" t="s">
        <v>135</v>
      </c>
      <c r="B26" s="253" t="s">
        <v>136</v>
      </c>
      <c r="C26" s="231"/>
      <c r="D26" s="280">
        <f aca="true" t="shared" si="1" ref="D26:J26">SUM(D24:D25)</f>
        <v>72916000</v>
      </c>
      <c r="E26" s="280">
        <f t="shared" si="1"/>
        <v>0</v>
      </c>
      <c r="F26" s="280">
        <f t="shared" si="1"/>
        <v>72916000</v>
      </c>
      <c r="G26" s="280">
        <f t="shared" si="1"/>
        <v>156116000</v>
      </c>
      <c r="H26" s="280">
        <f t="shared" si="1"/>
        <v>160900000</v>
      </c>
      <c r="I26" s="280">
        <f t="shared" si="1"/>
        <v>165700000</v>
      </c>
      <c r="J26" s="280">
        <f t="shared" si="1"/>
        <v>0</v>
      </c>
    </row>
    <row r="27" spans="1:10" ht="26.25" customHeight="1">
      <c r="A27" s="261" t="s">
        <v>137</v>
      </c>
      <c r="B27" s="281" t="s">
        <v>138</v>
      </c>
      <c r="C27" s="282"/>
      <c r="D27" s="283">
        <f>SUM(D20+D21+D22+D23)</f>
        <v>72674928</v>
      </c>
      <c r="E27" s="263">
        <v>0</v>
      </c>
      <c r="F27" s="238">
        <f>F20+F21+F22+F23</f>
        <v>72674928</v>
      </c>
      <c r="G27" s="238">
        <f>G20+G21+G22+G23</f>
        <v>26904640</v>
      </c>
      <c r="H27" s="238">
        <f>H20+H21+H22+H23</f>
        <v>25860640</v>
      </c>
      <c r="I27" s="238">
        <f>I20+I21+I22+I23</f>
        <v>13136000</v>
      </c>
      <c r="J27" s="238">
        <f>J20+J21+J22+J23</f>
        <v>186840000</v>
      </c>
    </row>
    <row r="28" spans="1:10" ht="18.75" customHeight="1">
      <c r="A28" s="229" t="s">
        <v>139</v>
      </c>
      <c r="B28" s="284" t="s">
        <v>140</v>
      </c>
      <c r="C28" s="285"/>
      <c r="D28" s="233">
        <v>393922006</v>
      </c>
      <c r="E28" s="233">
        <v>-1608042</v>
      </c>
      <c r="F28" s="238">
        <f>D28+E28</f>
        <v>392313964</v>
      </c>
      <c r="G28" s="233">
        <f>SUM(F28*1.03)</f>
        <v>404083382.92</v>
      </c>
      <c r="H28" s="233">
        <f>SUM(G28*1.03)</f>
        <v>416205884.40760005</v>
      </c>
      <c r="I28" s="233">
        <f>SUM(H28*1.03)</f>
        <v>428692060.93982804</v>
      </c>
      <c r="J28" s="286" t="s">
        <v>107</v>
      </c>
    </row>
    <row r="29" spans="1:10" ht="18.75" customHeight="1">
      <c r="A29" s="229" t="s">
        <v>141</v>
      </c>
      <c r="B29" s="284" t="s">
        <v>142</v>
      </c>
      <c r="C29" s="285"/>
      <c r="D29" s="233">
        <v>70243007</v>
      </c>
      <c r="E29" s="233">
        <v>335760</v>
      </c>
      <c r="F29" s="269">
        <f>D29+E29</f>
        <v>70578767</v>
      </c>
      <c r="G29" s="287">
        <f>SUM(C17)</f>
        <v>77500000</v>
      </c>
      <c r="H29" s="287">
        <f>SUM(C18)</f>
        <v>25000000</v>
      </c>
      <c r="I29" s="288">
        <f>SUM(C19)</f>
        <v>11500000</v>
      </c>
      <c r="J29" s="287">
        <v>0</v>
      </c>
    </row>
    <row r="30" spans="1:10" ht="27.75" customHeight="1">
      <c r="A30" s="229" t="s">
        <v>143</v>
      </c>
      <c r="B30" s="289" t="s">
        <v>144</v>
      </c>
      <c r="C30" s="285"/>
      <c r="D30" s="233">
        <v>52093692</v>
      </c>
      <c r="E30" s="233">
        <v>0</v>
      </c>
      <c r="F30" s="269">
        <f>D30+E30</f>
        <v>52093692</v>
      </c>
      <c r="G30" s="287">
        <f>SUM(C17)</f>
        <v>77500000</v>
      </c>
      <c r="H30" s="287">
        <f>SUM(C18)</f>
        <v>25000000</v>
      </c>
      <c r="I30" s="288">
        <f>SUM(C19)</f>
        <v>11500000</v>
      </c>
      <c r="J30" s="264">
        <v>0</v>
      </c>
    </row>
    <row r="31" spans="1:10" ht="69.75" customHeight="1">
      <c r="A31" s="290" t="s">
        <v>145</v>
      </c>
      <c r="B31" s="289" t="s">
        <v>146</v>
      </c>
      <c r="C31" s="285"/>
      <c r="D31" s="291">
        <f>SUM(D27-D16)/D28</f>
        <v>0.041378749477631364</v>
      </c>
      <c r="E31" s="291"/>
      <c r="F31" s="291">
        <f>SUM(F27-F16)/F28</f>
        <v>0.041548355388135</v>
      </c>
      <c r="G31" s="291">
        <f>SUM(G27-G16)/G28</f>
        <v>0.06658190150156842</v>
      </c>
      <c r="H31" s="291">
        <f>SUM(H27-H16)/H28</f>
        <v>0.06213424886293553</v>
      </c>
      <c r="I31" s="291">
        <f>SUM(I27-I16)/I28</f>
        <v>0.03064204168185842</v>
      </c>
      <c r="J31" s="292" t="s">
        <v>107</v>
      </c>
    </row>
    <row r="32" spans="1:10" ht="28.5" customHeight="1" thickBot="1">
      <c r="A32" s="293" t="s">
        <v>147</v>
      </c>
      <c r="B32" s="294" t="s">
        <v>148</v>
      </c>
      <c r="C32" s="295"/>
      <c r="D32" s="296">
        <f>SUM(D26/D28)</f>
        <v>0.18510263171232938</v>
      </c>
      <c r="E32" s="296"/>
      <c r="F32" s="296">
        <f>SUM(F26/F28)</f>
        <v>0.18586134242216268</v>
      </c>
      <c r="G32" s="296">
        <f>SUM(G26/G28)</f>
        <v>0.38634600332206104</v>
      </c>
      <c r="H32" s="296">
        <f>SUM(H26/H28)</f>
        <v>0.38658751840814176</v>
      </c>
      <c r="I32" s="296">
        <f>SUM(I26/I28)</f>
        <v>0.38652453613610993</v>
      </c>
      <c r="J32" s="297" t="s">
        <v>107</v>
      </c>
    </row>
    <row r="33" spans="1:10" ht="42.75" customHeight="1" thickBot="1">
      <c r="A33" s="293" t="s">
        <v>149</v>
      </c>
      <c r="B33" s="294" t="s">
        <v>150</v>
      </c>
      <c r="C33" s="295"/>
      <c r="D33" s="298">
        <f>SUM(D30)/D28*100%</f>
        <v>0.1322436705909748</v>
      </c>
      <c r="E33" s="298"/>
      <c r="F33" s="298">
        <f>SUM(F30)/F28*100%</f>
        <v>0.1327857195519046</v>
      </c>
      <c r="G33" s="298">
        <f>SUM(G30)/G28*100%</f>
        <v>0.19179209855146</v>
      </c>
      <c r="H33" s="298">
        <f>SUM(H30)/H28*100%</f>
        <v>0.0600664261044347</v>
      </c>
      <c r="I33" s="298">
        <f>SUM(I30)/I28*100%</f>
        <v>0.026825782532077635</v>
      </c>
      <c r="J33" s="299" t="s">
        <v>107</v>
      </c>
    </row>
    <row r="34" spans="1:10" ht="12.75">
      <c r="A34" s="300"/>
      <c r="B34" s="300"/>
      <c r="I34" s="223" t="s">
        <v>8</v>
      </c>
      <c r="J34" s="223" t="s">
        <v>8</v>
      </c>
    </row>
  </sheetData>
  <mergeCells count="13">
    <mergeCell ref="A7:A9"/>
    <mergeCell ref="G8:G9"/>
    <mergeCell ref="H8:H9"/>
    <mergeCell ref="J8:J9"/>
    <mergeCell ref="C7:C9"/>
    <mergeCell ref="I8:I9"/>
    <mergeCell ref="D7:J7"/>
    <mergeCell ref="D8:F8"/>
    <mergeCell ref="B7:B9"/>
    <mergeCell ref="H1:J1"/>
    <mergeCell ref="H2:J2"/>
    <mergeCell ref="H3:J3"/>
    <mergeCell ref="A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536" customWidth="1"/>
    <col min="2" max="2" width="7.375" style="536" customWidth="1"/>
    <col min="3" max="3" width="30.00390625" style="537" customWidth="1"/>
    <col min="4" max="4" width="21.125" style="537" customWidth="1"/>
    <col min="5" max="5" width="10.375" style="537" customWidth="1"/>
    <col min="6" max="6" width="11.25390625" style="537" customWidth="1"/>
    <col min="7" max="7" width="13.00390625" style="536" customWidth="1"/>
    <col min="8" max="8" width="12.875" style="537" customWidth="1"/>
    <col min="9" max="9" width="4.125" style="537" customWidth="1"/>
    <col min="10" max="10" width="11.00390625" style="537" customWidth="1"/>
    <col min="11" max="11" width="10.00390625" style="537" customWidth="1"/>
    <col min="12" max="12" width="12.00390625" style="537" customWidth="1"/>
    <col min="13" max="13" width="10.00390625" style="537" customWidth="1"/>
    <col min="14" max="14" width="9.875" style="537" customWidth="1"/>
    <col min="15" max="15" width="10.00390625" style="537" customWidth="1"/>
    <col min="16" max="16" width="12.75390625" style="537" customWidth="1"/>
    <col min="17" max="16384" width="10.00390625" style="537" customWidth="1"/>
  </cols>
  <sheetData>
    <row r="1" ht="12.75">
      <c r="L1" s="538" t="s">
        <v>424</v>
      </c>
    </row>
    <row r="2" ht="12.75">
      <c r="L2" s="538" t="s">
        <v>0</v>
      </c>
    </row>
    <row r="3" ht="12.75">
      <c r="L3" s="539" t="s">
        <v>425</v>
      </c>
    </row>
    <row r="4" ht="12.75">
      <c r="L4" s="539"/>
    </row>
    <row r="5" ht="12.75">
      <c r="L5" s="539"/>
    </row>
    <row r="6" spans="1:14" ht="12.75">
      <c r="A6" s="741" t="s">
        <v>457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</row>
    <row r="7" spans="1:14" ht="12.75">
      <c r="A7" s="741" t="s">
        <v>426</v>
      </c>
      <c r="B7" s="741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</row>
    <row r="8" ht="12.75">
      <c r="L8" s="539"/>
    </row>
    <row r="9" spans="3:14" ht="12.75">
      <c r="C9" s="536"/>
      <c r="D9" s="536"/>
      <c r="E9" s="536"/>
      <c r="F9" s="536"/>
      <c r="H9" s="536"/>
      <c r="I9" s="536"/>
      <c r="J9" s="536"/>
      <c r="K9" s="536"/>
      <c r="L9" s="536"/>
      <c r="M9" s="536" t="s">
        <v>1</v>
      </c>
      <c r="N9" s="536"/>
    </row>
    <row r="10" spans="1:14" ht="12.75">
      <c r="A10" s="736" t="s">
        <v>427</v>
      </c>
      <c r="B10" s="736" t="s">
        <v>428</v>
      </c>
      <c r="C10" s="736" t="s">
        <v>429</v>
      </c>
      <c r="D10" s="736" t="s">
        <v>430</v>
      </c>
      <c r="E10" s="736" t="s">
        <v>431</v>
      </c>
      <c r="F10" s="736" t="s">
        <v>432</v>
      </c>
      <c r="G10" s="736" t="s">
        <v>433</v>
      </c>
      <c r="H10" s="736" t="s">
        <v>434</v>
      </c>
      <c r="I10" s="734" t="s">
        <v>365</v>
      </c>
      <c r="J10" s="736" t="s">
        <v>435</v>
      </c>
      <c r="K10" s="737" t="s">
        <v>436</v>
      </c>
      <c r="L10" s="738"/>
      <c r="M10" s="739"/>
      <c r="N10" s="740" t="s">
        <v>437</v>
      </c>
    </row>
    <row r="11" spans="1:14" ht="38.25">
      <c r="A11" s="736"/>
      <c r="B11" s="736"/>
      <c r="C11" s="736"/>
      <c r="D11" s="736"/>
      <c r="E11" s="736"/>
      <c r="F11" s="736"/>
      <c r="G11" s="736"/>
      <c r="H11" s="736"/>
      <c r="I11" s="735"/>
      <c r="J11" s="736"/>
      <c r="K11" s="541" t="s">
        <v>438</v>
      </c>
      <c r="L11" s="541" t="s">
        <v>439</v>
      </c>
      <c r="M11" s="541" t="s">
        <v>440</v>
      </c>
      <c r="N11" s="740"/>
    </row>
    <row r="12" spans="1:14" ht="13.5">
      <c r="A12" s="542">
        <v>1</v>
      </c>
      <c r="B12" s="542">
        <v>2</v>
      </c>
      <c r="C12" s="542">
        <v>3</v>
      </c>
      <c r="D12" s="542">
        <v>4</v>
      </c>
      <c r="E12" s="542">
        <v>5</v>
      </c>
      <c r="F12" s="542">
        <v>6</v>
      </c>
      <c r="G12" s="542">
        <v>7</v>
      </c>
      <c r="H12" s="542">
        <v>8</v>
      </c>
      <c r="I12" s="542" t="s">
        <v>441</v>
      </c>
      <c r="J12" s="542">
        <v>9</v>
      </c>
      <c r="K12" s="542">
        <v>10</v>
      </c>
      <c r="L12" s="542">
        <v>11</v>
      </c>
      <c r="M12" s="542">
        <v>12</v>
      </c>
      <c r="N12" s="542">
        <v>13</v>
      </c>
    </row>
    <row r="13" spans="1:14" ht="12.75">
      <c r="A13" s="580">
        <v>14</v>
      </c>
      <c r="B13" s="580">
        <v>801</v>
      </c>
      <c r="C13" s="672" t="s">
        <v>32</v>
      </c>
      <c r="D13" s="580" t="s">
        <v>442</v>
      </c>
      <c r="E13" s="580" t="s">
        <v>442</v>
      </c>
      <c r="F13" s="675">
        <v>843800</v>
      </c>
      <c r="G13" s="675">
        <v>0</v>
      </c>
      <c r="H13" s="580" t="s">
        <v>442</v>
      </c>
      <c r="I13" s="469" t="s">
        <v>370</v>
      </c>
      <c r="J13" s="543">
        <f>K13+L13+M13</f>
        <v>848800</v>
      </c>
      <c r="K13" s="543">
        <v>0</v>
      </c>
      <c r="L13" s="543">
        <v>848800</v>
      </c>
      <c r="M13" s="543">
        <v>0</v>
      </c>
      <c r="N13" s="543">
        <v>0</v>
      </c>
    </row>
    <row r="14" spans="1:14" ht="12.75">
      <c r="A14" s="682"/>
      <c r="B14" s="682"/>
      <c r="C14" s="680"/>
      <c r="D14" s="682"/>
      <c r="E14" s="682"/>
      <c r="F14" s="683"/>
      <c r="G14" s="683"/>
      <c r="H14" s="682"/>
      <c r="I14" s="469" t="s">
        <v>371</v>
      </c>
      <c r="J14" s="543">
        <f>K14+L14+M14</f>
        <v>-5000</v>
      </c>
      <c r="K14" s="543">
        <f>K18</f>
        <v>0</v>
      </c>
      <c r="L14" s="543">
        <f>L18</f>
        <v>-5000</v>
      </c>
      <c r="M14" s="543">
        <f>M18</f>
        <v>0</v>
      </c>
      <c r="N14" s="543">
        <f>N18</f>
        <v>0</v>
      </c>
    </row>
    <row r="15" spans="1:14" ht="12.75">
      <c r="A15" s="674"/>
      <c r="B15" s="674"/>
      <c r="C15" s="681"/>
      <c r="D15" s="674"/>
      <c r="E15" s="674"/>
      <c r="F15" s="679"/>
      <c r="G15" s="679"/>
      <c r="H15" s="674"/>
      <c r="I15" s="469" t="s">
        <v>372</v>
      </c>
      <c r="J15" s="543">
        <f>K15+L15+M15</f>
        <v>843800</v>
      </c>
      <c r="K15" s="543">
        <f>K13+K14</f>
        <v>0</v>
      </c>
      <c r="L15" s="543">
        <f>L13+L14</f>
        <v>843800</v>
      </c>
      <c r="M15" s="543">
        <f>M13+M14</f>
        <v>0</v>
      </c>
      <c r="N15" s="543">
        <f>N13+N14</f>
        <v>0</v>
      </c>
    </row>
    <row r="16" spans="1:14" ht="12.75">
      <c r="A16" s="470"/>
      <c r="B16" s="470"/>
      <c r="C16" s="406"/>
      <c r="D16" s="470"/>
      <c r="E16" s="470"/>
      <c r="F16" s="407"/>
      <c r="G16" s="407"/>
      <c r="H16" s="470"/>
      <c r="I16" s="469"/>
      <c r="J16" s="543"/>
      <c r="K16" s="543"/>
      <c r="L16" s="543"/>
      <c r="M16" s="543"/>
      <c r="N16" s="543"/>
    </row>
    <row r="17" spans="1:14" ht="12.75">
      <c r="A17" s="581" t="s">
        <v>443</v>
      </c>
      <c r="B17" s="581">
        <v>80141</v>
      </c>
      <c r="C17" s="557" t="s">
        <v>444</v>
      </c>
      <c r="D17" s="557" t="s">
        <v>445</v>
      </c>
      <c r="E17" s="581">
        <v>2005</v>
      </c>
      <c r="F17" s="551">
        <v>15000</v>
      </c>
      <c r="G17" s="551">
        <v>0</v>
      </c>
      <c r="H17" s="554">
        <v>0</v>
      </c>
      <c r="I17" s="544" t="s">
        <v>370</v>
      </c>
      <c r="J17" s="545">
        <f>K17+L17+M17</f>
        <v>20000</v>
      </c>
      <c r="K17" s="545">
        <v>0</v>
      </c>
      <c r="L17" s="545">
        <v>20000</v>
      </c>
      <c r="M17" s="545">
        <v>0</v>
      </c>
      <c r="N17" s="545">
        <v>0</v>
      </c>
    </row>
    <row r="18" spans="1:14" ht="12.75">
      <c r="A18" s="582"/>
      <c r="B18" s="582"/>
      <c r="C18" s="558"/>
      <c r="D18" s="558"/>
      <c r="E18" s="582"/>
      <c r="F18" s="552"/>
      <c r="G18" s="552"/>
      <c r="H18" s="555"/>
      <c r="I18" s="544" t="s">
        <v>371</v>
      </c>
      <c r="J18" s="545">
        <f>K18+L18+M18</f>
        <v>-5000</v>
      </c>
      <c r="K18" s="545"/>
      <c r="L18" s="545">
        <v>-5000</v>
      </c>
      <c r="M18" s="545"/>
      <c r="N18" s="545"/>
    </row>
    <row r="19" spans="1:14" ht="12.75">
      <c r="A19" s="550"/>
      <c r="B19" s="550"/>
      <c r="C19" s="559"/>
      <c r="D19" s="559"/>
      <c r="E19" s="550"/>
      <c r="F19" s="553"/>
      <c r="G19" s="553"/>
      <c r="H19" s="556"/>
      <c r="I19" s="544" t="s">
        <v>372</v>
      </c>
      <c r="J19" s="545">
        <f>K19+L19+M19</f>
        <v>15000</v>
      </c>
      <c r="K19" s="545">
        <f>K17+K18</f>
        <v>0</v>
      </c>
      <c r="L19" s="545">
        <f>L17+L18</f>
        <v>15000</v>
      </c>
      <c r="M19" s="545">
        <f>M17+M18</f>
        <v>0</v>
      </c>
      <c r="N19" s="545">
        <f>N17+N18</f>
        <v>0</v>
      </c>
    </row>
    <row r="20" spans="1:14" ht="12.75">
      <c r="A20" s="371"/>
      <c r="B20" s="371"/>
      <c r="C20" s="360"/>
      <c r="D20" s="360"/>
      <c r="E20" s="371"/>
      <c r="F20" s="362"/>
      <c r="G20" s="362"/>
      <c r="H20" s="546"/>
      <c r="I20" s="547"/>
      <c r="J20" s="545"/>
      <c r="K20" s="545"/>
      <c r="L20" s="545"/>
      <c r="M20" s="545"/>
      <c r="N20" s="545"/>
    </row>
    <row r="21" spans="1:14" s="549" customFormat="1" ht="12.75">
      <c r="A21" s="580">
        <v>28</v>
      </c>
      <c r="B21" s="580">
        <v>852</v>
      </c>
      <c r="C21" s="672" t="s">
        <v>419</v>
      </c>
      <c r="D21" s="580" t="s">
        <v>442</v>
      </c>
      <c r="E21" s="580" t="s">
        <v>442</v>
      </c>
      <c r="F21" s="675">
        <v>91209</v>
      </c>
      <c r="G21" s="675">
        <v>0</v>
      </c>
      <c r="H21" s="560">
        <v>0</v>
      </c>
      <c r="I21" s="469" t="s">
        <v>370</v>
      </c>
      <c r="J21" s="543">
        <f>K21+L21+M21</f>
        <v>45000</v>
      </c>
      <c r="K21" s="543">
        <v>0</v>
      </c>
      <c r="L21" s="543">
        <v>45000</v>
      </c>
      <c r="M21" s="543">
        <v>0</v>
      </c>
      <c r="N21" s="548">
        <v>0</v>
      </c>
    </row>
    <row r="22" spans="1:14" s="549" customFormat="1" ht="12.75">
      <c r="A22" s="682"/>
      <c r="B22" s="682"/>
      <c r="C22" s="680"/>
      <c r="D22" s="682"/>
      <c r="E22" s="682"/>
      <c r="F22" s="683"/>
      <c r="G22" s="683"/>
      <c r="H22" s="561"/>
      <c r="I22" s="469" t="s">
        <v>371</v>
      </c>
      <c r="J22" s="543">
        <f>K22+L22+M22</f>
        <v>46209</v>
      </c>
      <c r="K22" s="543">
        <f>K26</f>
        <v>0</v>
      </c>
      <c r="L22" s="543">
        <f>L26</f>
        <v>46209</v>
      </c>
      <c r="M22" s="543">
        <f>M26</f>
        <v>0</v>
      </c>
      <c r="N22" s="543">
        <f>N26</f>
        <v>0</v>
      </c>
    </row>
    <row r="23" spans="1:14" s="549" customFormat="1" ht="12.75">
      <c r="A23" s="674"/>
      <c r="B23" s="674"/>
      <c r="C23" s="681"/>
      <c r="D23" s="674"/>
      <c r="E23" s="674"/>
      <c r="F23" s="679"/>
      <c r="G23" s="679"/>
      <c r="H23" s="733"/>
      <c r="I23" s="469" t="s">
        <v>372</v>
      </c>
      <c r="J23" s="543">
        <f>K23+L23+M23</f>
        <v>91209</v>
      </c>
      <c r="K23" s="543">
        <f>K21+K22</f>
        <v>0</v>
      </c>
      <c r="L23" s="543">
        <f>L21+L22</f>
        <v>91209</v>
      </c>
      <c r="M23" s="543">
        <f>M21+M22</f>
        <v>0</v>
      </c>
      <c r="N23" s="543">
        <f>N21+N22</f>
        <v>0</v>
      </c>
    </row>
    <row r="24" spans="1:14" s="549" customFormat="1" ht="9.75" customHeight="1">
      <c r="A24" s="470"/>
      <c r="B24" s="470"/>
      <c r="C24" s="406"/>
      <c r="D24" s="470"/>
      <c r="E24" s="470"/>
      <c r="F24" s="407"/>
      <c r="G24" s="407"/>
      <c r="H24" s="171"/>
      <c r="I24" s="469"/>
      <c r="J24" s="543"/>
      <c r="K24" s="543"/>
      <c r="L24" s="543"/>
      <c r="M24" s="543"/>
      <c r="N24" s="543"/>
    </row>
    <row r="25" spans="1:14" ht="12.75">
      <c r="A25" s="581" t="s">
        <v>446</v>
      </c>
      <c r="B25" s="581">
        <v>85217</v>
      </c>
      <c r="C25" s="557" t="s">
        <v>447</v>
      </c>
      <c r="D25" s="557" t="s">
        <v>448</v>
      </c>
      <c r="E25" s="581">
        <v>2005</v>
      </c>
      <c r="F25" s="551">
        <v>46209</v>
      </c>
      <c r="G25" s="551">
        <v>0</v>
      </c>
      <c r="H25" s="554">
        <v>0</v>
      </c>
      <c r="I25" s="544" t="s">
        <v>370</v>
      </c>
      <c r="J25" s="562">
        <f>K25+L25+M25</f>
        <v>0</v>
      </c>
      <c r="K25" s="562">
        <v>0</v>
      </c>
      <c r="L25" s="562">
        <v>0</v>
      </c>
      <c r="M25" s="562">
        <v>0</v>
      </c>
      <c r="N25" s="562">
        <v>0</v>
      </c>
    </row>
    <row r="26" spans="1:14" ht="12.75">
      <c r="A26" s="582"/>
      <c r="B26" s="582"/>
      <c r="C26" s="558"/>
      <c r="D26" s="558"/>
      <c r="E26" s="582"/>
      <c r="F26" s="552"/>
      <c r="G26" s="552"/>
      <c r="H26" s="555"/>
      <c r="I26" s="544" t="s">
        <v>371</v>
      </c>
      <c r="J26" s="562">
        <f>K26+L26+M26</f>
        <v>46209</v>
      </c>
      <c r="K26" s="562"/>
      <c r="L26" s="562">
        <v>46209</v>
      </c>
      <c r="M26" s="562"/>
      <c r="N26" s="562"/>
    </row>
    <row r="27" spans="1:14" ht="12.75">
      <c r="A27" s="550"/>
      <c r="B27" s="550"/>
      <c r="C27" s="559"/>
      <c r="D27" s="559"/>
      <c r="E27" s="550"/>
      <c r="F27" s="553"/>
      <c r="G27" s="553"/>
      <c r="H27" s="556"/>
      <c r="I27" s="544" t="s">
        <v>372</v>
      </c>
      <c r="J27" s="562">
        <f>K27+L27+M27</f>
        <v>46209</v>
      </c>
      <c r="K27" s="562">
        <f>K25+K26</f>
        <v>0</v>
      </c>
      <c r="L27" s="562">
        <f>L25+L26</f>
        <v>46209</v>
      </c>
      <c r="M27" s="562">
        <f>M25+M26</f>
        <v>0</v>
      </c>
      <c r="N27" s="562">
        <f>N25+N26</f>
        <v>0</v>
      </c>
    </row>
    <row r="28" spans="1:14" ht="9" customHeight="1">
      <c r="A28" s="385"/>
      <c r="B28" s="385"/>
      <c r="C28" s="359"/>
      <c r="D28" s="359"/>
      <c r="E28" s="385"/>
      <c r="F28" s="361"/>
      <c r="G28" s="361"/>
      <c r="H28" s="331"/>
      <c r="I28" s="547"/>
      <c r="J28" s="562"/>
      <c r="K28" s="545"/>
      <c r="L28" s="545"/>
      <c r="M28" s="545"/>
      <c r="N28" s="545"/>
    </row>
    <row r="29" spans="1:14" s="549" customFormat="1" ht="12.75">
      <c r="A29" s="690" t="s">
        <v>449</v>
      </c>
      <c r="B29" s="691"/>
      <c r="C29" s="672" t="s">
        <v>450</v>
      </c>
      <c r="D29" s="580" t="s">
        <v>442</v>
      </c>
      <c r="E29" s="580" t="s">
        <v>442</v>
      </c>
      <c r="F29" s="675">
        <v>142398899</v>
      </c>
      <c r="G29" s="675">
        <v>74679342</v>
      </c>
      <c r="H29" s="676" t="s">
        <v>442</v>
      </c>
      <c r="I29" s="469" t="s">
        <v>370</v>
      </c>
      <c r="J29" s="563">
        <f>K29+L29+M29</f>
        <v>21536190</v>
      </c>
      <c r="K29" s="563">
        <v>5400000</v>
      </c>
      <c r="L29" s="563">
        <v>16136190</v>
      </c>
      <c r="M29" s="563">
        <v>0</v>
      </c>
      <c r="N29" s="563">
        <v>524000</v>
      </c>
    </row>
    <row r="30" spans="1:14" s="549" customFormat="1" ht="12.75">
      <c r="A30" s="686"/>
      <c r="B30" s="687"/>
      <c r="C30" s="680"/>
      <c r="D30" s="682"/>
      <c r="E30" s="682"/>
      <c r="F30" s="683"/>
      <c r="G30" s="683"/>
      <c r="H30" s="688"/>
      <c r="I30" s="469" t="s">
        <v>371</v>
      </c>
      <c r="J30" s="563">
        <f>K30+L30+M30</f>
        <v>41209</v>
      </c>
      <c r="K30" s="563">
        <f>K14+K22</f>
        <v>0</v>
      </c>
      <c r="L30" s="563">
        <f>L14+L22</f>
        <v>41209</v>
      </c>
      <c r="M30" s="563">
        <f>M14+M22</f>
        <v>0</v>
      </c>
      <c r="N30" s="563">
        <f>N14+N22</f>
        <v>0</v>
      </c>
    </row>
    <row r="31" spans="1:14" s="549" customFormat="1" ht="12.75">
      <c r="A31" s="685"/>
      <c r="B31" s="684"/>
      <c r="C31" s="681"/>
      <c r="D31" s="674"/>
      <c r="E31" s="674"/>
      <c r="F31" s="679"/>
      <c r="G31" s="679"/>
      <c r="H31" s="689"/>
      <c r="I31" s="469" t="s">
        <v>372</v>
      </c>
      <c r="J31" s="563">
        <f>K31+L31+M31</f>
        <v>21577399</v>
      </c>
      <c r="K31" s="563">
        <f>K29+K30</f>
        <v>5400000</v>
      </c>
      <c r="L31" s="563">
        <f>L29+L30</f>
        <v>16177399</v>
      </c>
      <c r="M31" s="563">
        <f>M29+M30</f>
        <v>0</v>
      </c>
      <c r="N31" s="563">
        <f>N29+N30</f>
        <v>524000</v>
      </c>
    </row>
    <row r="32" spans="1:14" s="567" customFormat="1" ht="27.75" customHeight="1">
      <c r="A32" s="677" t="s">
        <v>451</v>
      </c>
      <c r="B32" s="678"/>
      <c r="C32" s="678"/>
      <c r="D32" s="678"/>
      <c r="E32" s="678"/>
      <c r="F32" s="678"/>
      <c r="G32" s="678"/>
      <c r="H32" s="678"/>
      <c r="I32" s="564"/>
      <c r="J32" s="565"/>
      <c r="K32" s="565"/>
      <c r="L32" s="565"/>
      <c r="M32" s="565"/>
      <c r="N32" s="566"/>
    </row>
    <row r="33" spans="1:14" s="549" customFormat="1" ht="12.75">
      <c r="A33" s="690" t="s">
        <v>452</v>
      </c>
      <c r="B33" s="691"/>
      <c r="C33" s="680" t="s">
        <v>453</v>
      </c>
      <c r="D33" s="682" t="s">
        <v>442</v>
      </c>
      <c r="E33" s="682" t="s">
        <v>442</v>
      </c>
      <c r="F33" s="683">
        <v>226995777</v>
      </c>
      <c r="G33" s="683"/>
      <c r="H33" s="688" t="s">
        <v>442</v>
      </c>
      <c r="I33" s="432" t="s">
        <v>370</v>
      </c>
      <c r="J33" s="568">
        <f>K33+L33+M33</f>
        <v>50955541</v>
      </c>
      <c r="K33" s="568">
        <v>2185796</v>
      </c>
      <c r="L33" s="568">
        <v>18458228</v>
      </c>
      <c r="M33" s="568">
        <v>30311517</v>
      </c>
      <c r="N33" s="568">
        <v>0</v>
      </c>
    </row>
    <row r="34" spans="1:14" s="549" customFormat="1" ht="12.75">
      <c r="A34" s="686"/>
      <c r="B34" s="687"/>
      <c r="C34" s="680"/>
      <c r="D34" s="682"/>
      <c r="E34" s="682"/>
      <c r="F34" s="683"/>
      <c r="G34" s="683"/>
      <c r="H34" s="688"/>
      <c r="I34" s="469" t="s">
        <v>371</v>
      </c>
      <c r="J34" s="563">
        <f>K34+L34+M34</f>
        <v>-1468477</v>
      </c>
      <c r="K34" s="563">
        <v>307723</v>
      </c>
      <c r="L34" s="563">
        <v>427319</v>
      </c>
      <c r="M34" s="563">
        <v>-2203519</v>
      </c>
      <c r="N34" s="563"/>
    </row>
    <row r="35" spans="1:14" s="549" customFormat="1" ht="12.75">
      <c r="A35" s="685"/>
      <c r="B35" s="684"/>
      <c r="C35" s="681"/>
      <c r="D35" s="674"/>
      <c r="E35" s="674"/>
      <c r="F35" s="679"/>
      <c r="G35" s="679"/>
      <c r="H35" s="689"/>
      <c r="I35" s="469" t="s">
        <v>372</v>
      </c>
      <c r="J35" s="563">
        <f>K35+L35+M35</f>
        <v>49487064</v>
      </c>
      <c r="K35" s="563">
        <f>K33+K34</f>
        <v>2493519</v>
      </c>
      <c r="L35" s="563">
        <f>L33+L34</f>
        <v>18885547</v>
      </c>
      <c r="M35" s="563">
        <f>M33+M34</f>
        <v>28107998</v>
      </c>
      <c r="N35" s="563">
        <f>N33+N34</f>
        <v>0</v>
      </c>
    </row>
    <row r="36" spans="1:14" s="549" customFormat="1" ht="12.75">
      <c r="A36" s="569"/>
      <c r="B36" s="570"/>
      <c r="C36" s="571"/>
      <c r="D36" s="570"/>
      <c r="E36" s="570"/>
      <c r="F36" s="572"/>
      <c r="G36" s="572"/>
      <c r="H36" s="573"/>
      <c r="I36" s="496"/>
      <c r="J36" s="574"/>
      <c r="K36" s="574"/>
      <c r="L36" s="574"/>
      <c r="M36" s="574"/>
      <c r="N36" s="575"/>
    </row>
    <row r="37" spans="1:14" s="549" customFormat="1" ht="12.75">
      <c r="A37" s="690" t="s">
        <v>454</v>
      </c>
      <c r="B37" s="691"/>
      <c r="C37" s="680" t="s">
        <v>383</v>
      </c>
      <c r="D37" s="682" t="s">
        <v>442</v>
      </c>
      <c r="E37" s="682" t="s">
        <v>442</v>
      </c>
      <c r="F37" s="683">
        <v>759264728</v>
      </c>
      <c r="G37" s="683">
        <v>212218898</v>
      </c>
      <c r="H37" s="688" t="s">
        <v>442</v>
      </c>
      <c r="I37" s="432" t="s">
        <v>370</v>
      </c>
      <c r="J37" s="568">
        <f>K37+L37+M37</f>
        <v>148676261</v>
      </c>
      <c r="K37" s="568">
        <v>15169383</v>
      </c>
      <c r="L37" s="568">
        <v>102789118</v>
      </c>
      <c r="M37" s="568">
        <v>30717760</v>
      </c>
      <c r="N37" s="568">
        <v>524000</v>
      </c>
    </row>
    <row r="38" spans="1:14" s="549" customFormat="1" ht="12.75">
      <c r="A38" s="686"/>
      <c r="B38" s="687"/>
      <c r="C38" s="680"/>
      <c r="D38" s="682"/>
      <c r="E38" s="682"/>
      <c r="F38" s="683"/>
      <c r="G38" s="683"/>
      <c r="H38" s="688"/>
      <c r="I38" s="469" t="s">
        <v>371</v>
      </c>
      <c r="J38" s="563">
        <f>K38+L38+M38</f>
        <v>-1427268</v>
      </c>
      <c r="K38" s="563">
        <f>K30+K34</f>
        <v>307723</v>
      </c>
      <c r="L38" s="563">
        <f>L30+L34</f>
        <v>468528</v>
      </c>
      <c r="M38" s="563">
        <f>M30+M34</f>
        <v>-2203519</v>
      </c>
      <c r="N38" s="563">
        <f>N30+N34</f>
        <v>0</v>
      </c>
    </row>
    <row r="39" spans="1:14" s="549" customFormat="1" ht="12.75">
      <c r="A39" s="685"/>
      <c r="B39" s="684"/>
      <c r="C39" s="681"/>
      <c r="D39" s="674"/>
      <c r="E39" s="674"/>
      <c r="F39" s="679"/>
      <c r="G39" s="679"/>
      <c r="H39" s="689"/>
      <c r="I39" s="469" t="s">
        <v>372</v>
      </c>
      <c r="J39" s="563">
        <f>K39+L39+M39</f>
        <v>147248993</v>
      </c>
      <c r="K39" s="563">
        <f>K37+K38</f>
        <v>15477106</v>
      </c>
      <c r="L39" s="563">
        <f>L37+L38</f>
        <v>103257646</v>
      </c>
      <c r="M39" s="563">
        <f>M37+M38</f>
        <v>28514241</v>
      </c>
      <c r="N39" s="563">
        <f>N37+N38</f>
        <v>524000</v>
      </c>
    </row>
    <row r="41" spans="1:10" ht="12.75">
      <c r="A41" s="540" t="s">
        <v>385</v>
      </c>
      <c r="J41" s="576"/>
    </row>
    <row r="42" spans="1:10" ht="12.75">
      <c r="A42" s="540" t="s">
        <v>455</v>
      </c>
      <c r="J42" s="576"/>
    </row>
    <row r="43" ht="12.75">
      <c r="A43" s="540" t="s">
        <v>456</v>
      </c>
    </row>
  </sheetData>
  <mergeCells count="68">
    <mergeCell ref="A6:N6"/>
    <mergeCell ref="A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M10"/>
    <mergeCell ref="N10:N11"/>
    <mergeCell ref="A13:A15"/>
    <mergeCell ref="B13:B15"/>
    <mergeCell ref="C13:C15"/>
    <mergeCell ref="D13:D15"/>
    <mergeCell ref="E13:E15"/>
    <mergeCell ref="F13:F15"/>
    <mergeCell ref="G13:G15"/>
    <mergeCell ref="H13:H15"/>
    <mergeCell ref="A17:A19"/>
    <mergeCell ref="B17:B19"/>
    <mergeCell ref="C17:C19"/>
    <mergeCell ref="D17:D19"/>
    <mergeCell ref="E17:E19"/>
    <mergeCell ref="F17:F19"/>
    <mergeCell ref="G17:G19"/>
    <mergeCell ref="H17:H19"/>
    <mergeCell ref="A21:A23"/>
    <mergeCell ref="B21:B23"/>
    <mergeCell ref="C21:C23"/>
    <mergeCell ref="D21:D23"/>
    <mergeCell ref="E21:E23"/>
    <mergeCell ref="F21:F23"/>
    <mergeCell ref="G21:G23"/>
    <mergeCell ref="H21:H23"/>
    <mergeCell ref="A25:A27"/>
    <mergeCell ref="B25:B27"/>
    <mergeCell ref="C25:C27"/>
    <mergeCell ref="D25:D27"/>
    <mergeCell ref="E25:E27"/>
    <mergeCell ref="F25:F27"/>
    <mergeCell ref="G25:G27"/>
    <mergeCell ref="H25:H27"/>
    <mergeCell ref="F29:F31"/>
    <mergeCell ref="G29:G31"/>
    <mergeCell ref="H29:H31"/>
    <mergeCell ref="A32:H32"/>
    <mergeCell ref="A29:B31"/>
    <mergeCell ref="C29:C31"/>
    <mergeCell ref="D29:D31"/>
    <mergeCell ref="E29:E31"/>
    <mergeCell ref="A33:B35"/>
    <mergeCell ref="C33:C35"/>
    <mergeCell ref="D33:D35"/>
    <mergeCell ref="E33:E35"/>
    <mergeCell ref="H37:H39"/>
    <mergeCell ref="A37:B39"/>
    <mergeCell ref="F33:F35"/>
    <mergeCell ref="G33:G35"/>
    <mergeCell ref="H33:H35"/>
    <mergeCell ref="C37:C39"/>
    <mergeCell ref="D37:D39"/>
    <mergeCell ref="E37:E39"/>
    <mergeCell ref="F37:F39"/>
    <mergeCell ref="G37:G39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7"/>
  <sheetViews>
    <sheetView view="pageBreakPreview" zoomScale="75" zoomScaleNormal="85" zoomScaleSheetLayoutView="75" workbookViewId="0" topLeftCell="A1">
      <selection activeCell="A1" sqref="A1"/>
    </sheetView>
  </sheetViews>
  <sheetFormatPr defaultColWidth="9.00390625" defaultRowHeight="12.75"/>
  <cols>
    <col min="1" max="1" width="4.25390625" style="301" customWidth="1"/>
    <col min="2" max="2" width="9.125" style="301" customWidth="1"/>
    <col min="3" max="3" width="3.75390625" style="301" customWidth="1"/>
    <col min="4" max="4" width="9.375" style="301" customWidth="1"/>
    <col min="5" max="5" width="31.625" style="301" customWidth="1"/>
    <col min="6" max="6" width="11.25390625" style="301" customWidth="1"/>
    <col min="7" max="7" width="9.25390625" style="301" customWidth="1"/>
    <col min="8" max="8" width="14.00390625" style="301" customWidth="1"/>
    <col min="9" max="9" width="8.875" style="301" customWidth="1"/>
    <col min="10" max="10" width="12.25390625" style="301" customWidth="1"/>
    <col min="11" max="11" width="13.875" style="301" bestFit="1" customWidth="1"/>
    <col min="12" max="12" width="11.125" style="301" customWidth="1"/>
    <col min="13" max="13" width="13.875" style="301" bestFit="1" customWidth="1"/>
    <col min="14" max="14" width="11.25390625" style="301" bestFit="1" customWidth="1"/>
    <col min="15" max="15" width="11.625" style="301" bestFit="1" customWidth="1"/>
    <col min="16" max="18" width="10.00390625" style="301" customWidth="1"/>
    <col min="19" max="19" width="10.00390625" style="301" bestFit="1" customWidth="1"/>
    <col min="20" max="20" width="12.375" style="301" customWidth="1"/>
    <col min="21" max="21" width="10.875" style="301" customWidth="1"/>
    <col min="22" max="22" width="12.25390625" style="301" customWidth="1"/>
    <col min="23" max="23" width="13.875" style="301" bestFit="1" customWidth="1"/>
    <col min="24" max="24" width="11.625" style="301" bestFit="1" customWidth="1"/>
    <col min="25" max="26" width="10.00390625" style="301" customWidth="1"/>
    <col min="27" max="27" width="12.00390625" style="301" customWidth="1"/>
    <col min="28" max="28" width="12.25390625" style="301" customWidth="1"/>
    <col min="29" max="29" width="13.875" style="301" bestFit="1" customWidth="1"/>
    <col min="30" max="30" width="11.625" style="301" bestFit="1" customWidth="1"/>
    <col min="31" max="32" width="10.00390625" style="301" customWidth="1"/>
    <col min="33" max="33" width="11.75390625" style="301" customWidth="1"/>
    <col min="34" max="16384" width="9.125" style="301" customWidth="1"/>
  </cols>
  <sheetData>
    <row r="1" spans="21:32" ht="15.75">
      <c r="U1" s="302"/>
      <c r="AC1" s="968" t="s">
        <v>151</v>
      </c>
      <c r="AD1" s="968"/>
      <c r="AE1" s="968"/>
      <c r="AF1" s="968"/>
    </row>
    <row r="2" spans="1:33" ht="14.25" customHeight="1">
      <c r="A2" s="303"/>
      <c r="B2" s="304"/>
      <c r="C2" s="305"/>
      <c r="D2" s="305"/>
      <c r="E2" s="306"/>
      <c r="F2" s="307"/>
      <c r="G2" s="305"/>
      <c r="H2" s="305"/>
      <c r="I2" s="305"/>
      <c r="J2" s="308"/>
      <c r="K2" s="308"/>
      <c r="L2" s="308"/>
      <c r="M2" s="308"/>
      <c r="N2" s="308"/>
      <c r="O2" s="308"/>
      <c r="P2" s="308"/>
      <c r="Q2" s="308"/>
      <c r="R2" s="308"/>
      <c r="S2" s="309"/>
      <c r="U2" s="302"/>
      <c r="V2" s="308"/>
      <c r="W2" s="308"/>
      <c r="X2" s="308"/>
      <c r="Y2" s="308"/>
      <c r="Z2" s="308"/>
      <c r="AA2" s="310"/>
      <c r="AB2" s="308"/>
      <c r="AC2" s="968" t="s">
        <v>152</v>
      </c>
      <c r="AD2" s="968"/>
      <c r="AE2" s="968"/>
      <c r="AF2" s="968"/>
      <c r="AG2" s="310"/>
    </row>
    <row r="3" spans="1:33" ht="14.25" customHeight="1">
      <c r="A3" s="303"/>
      <c r="B3" s="311"/>
      <c r="C3" s="305"/>
      <c r="D3" s="305"/>
      <c r="E3" s="306"/>
      <c r="F3" s="306"/>
      <c r="G3" s="305"/>
      <c r="H3" s="305"/>
      <c r="I3" s="305"/>
      <c r="J3" s="308"/>
      <c r="K3" s="308"/>
      <c r="L3" s="308"/>
      <c r="M3" s="308"/>
      <c r="N3" s="308"/>
      <c r="O3" s="308"/>
      <c r="P3" s="308"/>
      <c r="Q3" s="312"/>
      <c r="R3" s="312"/>
      <c r="S3" s="313"/>
      <c r="U3" s="302"/>
      <c r="V3" s="308"/>
      <c r="W3" s="308"/>
      <c r="X3" s="308"/>
      <c r="Y3" s="308"/>
      <c r="Z3" s="312"/>
      <c r="AA3" s="310"/>
      <c r="AB3" s="308"/>
      <c r="AC3" s="968" t="s">
        <v>153</v>
      </c>
      <c r="AD3" s="968"/>
      <c r="AE3" s="968"/>
      <c r="AF3" s="968"/>
      <c r="AG3" s="310"/>
    </row>
    <row r="4" spans="1:33" ht="23.25" customHeight="1">
      <c r="A4" s="303"/>
      <c r="B4" s="311"/>
      <c r="C4" s="305"/>
      <c r="D4" s="305"/>
      <c r="E4" s="306"/>
      <c r="F4" s="306"/>
      <c r="G4" s="305"/>
      <c r="H4" s="305"/>
      <c r="I4" s="305"/>
      <c r="J4" s="308"/>
      <c r="K4" s="308"/>
      <c r="L4" s="308"/>
      <c r="M4" s="308"/>
      <c r="N4" s="308"/>
      <c r="O4" s="308"/>
      <c r="P4" s="308"/>
      <c r="Q4" s="313"/>
      <c r="R4" s="313"/>
      <c r="S4" s="313"/>
      <c r="T4" s="314"/>
      <c r="U4" s="310"/>
      <c r="V4" s="308"/>
      <c r="W4" s="308"/>
      <c r="X4" s="308"/>
      <c r="Y4" s="308"/>
      <c r="Z4" s="313"/>
      <c r="AA4" s="310"/>
      <c r="AB4" s="308"/>
      <c r="AC4" s="308"/>
      <c r="AD4" s="308"/>
      <c r="AE4" s="308"/>
      <c r="AF4" s="313"/>
      <c r="AG4" s="310"/>
    </row>
    <row r="5" spans="1:32" ht="65.25" customHeight="1">
      <c r="A5" s="967" t="s">
        <v>393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</row>
    <row r="6" spans="1:33" ht="16.5" customHeight="1">
      <c r="A6" s="303"/>
      <c r="B6" s="311"/>
      <c r="C6" s="305"/>
      <c r="D6" s="305"/>
      <c r="E6" s="311"/>
      <c r="F6" s="315"/>
      <c r="G6" s="305"/>
      <c r="H6" s="305"/>
      <c r="I6" s="305"/>
      <c r="J6" s="309"/>
      <c r="K6" s="308"/>
      <c r="L6" s="308"/>
      <c r="M6" s="308"/>
      <c r="N6" s="308"/>
      <c r="O6" s="308"/>
      <c r="P6" s="308"/>
      <c r="Q6" s="308"/>
      <c r="R6" s="308"/>
      <c r="S6" s="308"/>
      <c r="T6" s="314"/>
      <c r="U6" s="310"/>
      <c r="V6" s="309"/>
      <c r="W6" s="308"/>
      <c r="X6" s="308"/>
      <c r="Y6" s="308"/>
      <c r="Z6" s="308"/>
      <c r="AA6" s="310"/>
      <c r="AB6" s="309"/>
      <c r="AC6" s="308"/>
      <c r="AD6" s="308"/>
      <c r="AE6" s="308"/>
      <c r="AF6" s="308"/>
      <c r="AG6" s="310"/>
    </row>
    <row r="7" spans="1:33" ht="16.5" customHeight="1">
      <c r="A7" s="303"/>
      <c r="B7" s="304"/>
      <c r="C7" s="305"/>
      <c r="D7" s="305"/>
      <c r="E7" s="306"/>
      <c r="F7" s="306"/>
      <c r="G7" s="305"/>
      <c r="H7" s="305"/>
      <c r="I7" s="305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10"/>
      <c r="V7" s="308"/>
      <c r="W7" s="308"/>
      <c r="X7" s="308"/>
      <c r="Y7" s="308"/>
      <c r="Z7" s="308"/>
      <c r="AA7" s="310"/>
      <c r="AB7" s="308"/>
      <c r="AC7" s="308"/>
      <c r="AD7" s="308"/>
      <c r="AE7" s="308"/>
      <c r="AF7" s="969" t="s">
        <v>154</v>
      </c>
      <c r="AG7" s="969"/>
    </row>
    <row r="8" spans="1:33" ht="21" customHeight="1" thickBot="1">
      <c r="A8" s="303"/>
      <c r="B8" s="304"/>
      <c r="C8" s="305"/>
      <c r="D8" s="305"/>
      <c r="E8" s="307"/>
      <c r="F8" s="307"/>
      <c r="G8" s="305"/>
      <c r="H8" s="305"/>
      <c r="I8" s="305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</row>
    <row r="9" spans="1:33" ht="20.25" customHeight="1" thickBot="1">
      <c r="A9" s="316"/>
      <c r="B9" s="317"/>
      <c r="C9" s="316"/>
      <c r="D9" s="316"/>
      <c r="E9" s="317"/>
      <c r="F9" s="317"/>
      <c r="G9" s="316"/>
      <c r="H9" s="318" t="s">
        <v>155</v>
      </c>
      <c r="I9" s="319"/>
      <c r="J9" s="1213" t="s">
        <v>156</v>
      </c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5"/>
      <c r="V9" s="806" t="s">
        <v>157</v>
      </c>
      <c r="W9" s="807"/>
      <c r="X9" s="807"/>
      <c r="Y9" s="807"/>
      <c r="Z9" s="807"/>
      <c r="AA9" s="808"/>
      <c r="AB9" s="806" t="s">
        <v>158</v>
      </c>
      <c r="AC9" s="807"/>
      <c r="AD9" s="807"/>
      <c r="AE9" s="807"/>
      <c r="AF9" s="807"/>
      <c r="AG9" s="808"/>
    </row>
    <row r="10" spans="1:33" s="321" customFormat="1" ht="52.5" customHeight="1">
      <c r="A10" s="1208" t="s">
        <v>159</v>
      </c>
      <c r="B10" s="1210" t="s">
        <v>160</v>
      </c>
      <c r="C10" s="1211"/>
      <c r="D10" s="1195" t="s">
        <v>161</v>
      </c>
      <c r="E10" s="1195" t="s">
        <v>162</v>
      </c>
      <c r="F10" s="1195" t="s">
        <v>163</v>
      </c>
      <c r="G10" s="1197" t="s">
        <v>164</v>
      </c>
      <c r="H10" s="1200" t="s">
        <v>165</v>
      </c>
      <c r="I10" s="320" t="s">
        <v>166</v>
      </c>
      <c r="J10" s="1083" t="s">
        <v>167</v>
      </c>
      <c r="K10" s="1216" t="s">
        <v>168</v>
      </c>
      <c r="L10" s="1217"/>
      <c r="M10" s="1217"/>
      <c r="N10" s="1217"/>
      <c r="O10" s="1217"/>
      <c r="P10" s="1217"/>
      <c r="Q10" s="1217"/>
      <c r="R10" s="1217"/>
      <c r="S10" s="1218"/>
      <c r="T10" s="1219"/>
      <c r="U10" s="907" t="s">
        <v>169</v>
      </c>
      <c r="V10" s="1083" t="s">
        <v>170</v>
      </c>
      <c r="W10" s="1085" t="s">
        <v>171</v>
      </c>
      <c r="X10" s="1085" t="s">
        <v>172</v>
      </c>
      <c r="Y10" s="1085" t="s">
        <v>173</v>
      </c>
      <c r="Z10" s="1080" t="s">
        <v>174</v>
      </c>
      <c r="AA10" s="965" t="s">
        <v>175</v>
      </c>
      <c r="AB10" s="1083" t="s">
        <v>176</v>
      </c>
      <c r="AC10" s="1085" t="s">
        <v>171</v>
      </c>
      <c r="AD10" s="1085" t="s">
        <v>172</v>
      </c>
      <c r="AE10" s="1085" t="s">
        <v>173</v>
      </c>
      <c r="AF10" s="1080" t="s">
        <v>174</v>
      </c>
      <c r="AG10" s="907" t="s">
        <v>177</v>
      </c>
    </row>
    <row r="11" spans="1:33" s="321" customFormat="1" ht="50.25" customHeight="1">
      <c r="A11" s="779"/>
      <c r="B11" s="821"/>
      <c r="C11" s="841"/>
      <c r="D11" s="782"/>
      <c r="E11" s="782"/>
      <c r="F11" s="782"/>
      <c r="G11" s="1198"/>
      <c r="H11" s="1201"/>
      <c r="I11" s="322" t="s">
        <v>178</v>
      </c>
      <c r="J11" s="1084"/>
      <c r="K11" s="1202" t="s">
        <v>171</v>
      </c>
      <c r="L11" s="1220" t="s">
        <v>168</v>
      </c>
      <c r="M11" s="1221"/>
      <c r="N11" s="1203" t="s">
        <v>179</v>
      </c>
      <c r="O11" s="1204" t="s">
        <v>168</v>
      </c>
      <c r="P11" s="1205"/>
      <c r="Q11" s="1205"/>
      <c r="R11" s="1205"/>
      <c r="S11" s="1206"/>
      <c r="T11" s="1207"/>
      <c r="U11" s="908"/>
      <c r="V11" s="1084"/>
      <c r="W11" s="1086"/>
      <c r="X11" s="1086"/>
      <c r="Y11" s="1086"/>
      <c r="Z11" s="1081"/>
      <c r="AA11" s="966"/>
      <c r="AB11" s="1084"/>
      <c r="AC11" s="1086"/>
      <c r="AD11" s="1086"/>
      <c r="AE11" s="1086"/>
      <c r="AF11" s="1081"/>
      <c r="AG11" s="908"/>
    </row>
    <row r="12" spans="1:33" s="321" customFormat="1" ht="57" customHeight="1">
      <c r="A12" s="1209"/>
      <c r="B12" s="823"/>
      <c r="C12" s="1212"/>
      <c r="D12" s="1196"/>
      <c r="E12" s="1196"/>
      <c r="F12" s="1196"/>
      <c r="G12" s="1199"/>
      <c r="H12" s="325" t="s">
        <v>180</v>
      </c>
      <c r="I12" s="326" t="s">
        <v>181</v>
      </c>
      <c r="J12" s="1084"/>
      <c r="K12" s="1202"/>
      <c r="L12" s="323" t="s">
        <v>182</v>
      </c>
      <c r="M12" s="323" t="s">
        <v>183</v>
      </c>
      <c r="N12" s="1081"/>
      <c r="O12" s="324" t="s">
        <v>172</v>
      </c>
      <c r="P12" s="324" t="s">
        <v>173</v>
      </c>
      <c r="Q12" s="324" t="s">
        <v>174</v>
      </c>
      <c r="R12" s="324" t="s">
        <v>184</v>
      </c>
      <c r="S12" s="324" t="s">
        <v>356</v>
      </c>
      <c r="T12" s="324" t="s">
        <v>357</v>
      </c>
      <c r="U12" s="908"/>
      <c r="V12" s="1084"/>
      <c r="W12" s="1086"/>
      <c r="X12" s="1086"/>
      <c r="Y12" s="1086"/>
      <c r="Z12" s="1082"/>
      <c r="AA12" s="966"/>
      <c r="AB12" s="1084"/>
      <c r="AC12" s="1086"/>
      <c r="AD12" s="1086"/>
      <c r="AE12" s="1086"/>
      <c r="AF12" s="1082"/>
      <c r="AG12" s="908"/>
    </row>
    <row r="13" spans="1:33" s="321" customFormat="1" ht="12" thickBot="1">
      <c r="A13" s="327">
        <v>1</v>
      </c>
      <c r="B13" s="1222">
        <v>2</v>
      </c>
      <c r="C13" s="1223"/>
      <c r="D13" s="328">
        <v>3</v>
      </c>
      <c r="E13" s="328">
        <v>4</v>
      </c>
      <c r="F13" s="328">
        <v>5</v>
      </c>
      <c r="G13" s="329">
        <v>6</v>
      </c>
      <c r="H13" s="330">
        <v>7</v>
      </c>
      <c r="I13" s="329">
        <v>8</v>
      </c>
      <c r="J13" s="332">
        <v>9</v>
      </c>
      <c r="K13" s="328">
        <v>10</v>
      </c>
      <c r="L13" s="333">
        <v>11</v>
      </c>
      <c r="M13" s="328">
        <v>12</v>
      </c>
      <c r="N13" s="333">
        <v>13</v>
      </c>
      <c r="O13" s="328">
        <v>14</v>
      </c>
      <c r="P13" s="333">
        <v>15</v>
      </c>
      <c r="Q13" s="328">
        <v>16</v>
      </c>
      <c r="R13" s="333">
        <v>17</v>
      </c>
      <c r="S13" s="328">
        <v>18</v>
      </c>
      <c r="T13" s="333">
        <v>19</v>
      </c>
      <c r="U13" s="328">
        <v>20</v>
      </c>
      <c r="V13" s="333">
        <v>21</v>
      </c>
      <c r="W13" s="328">
        <v>22</v>
      </c>
      <c r="X13" s="333">
        <v>23</v>
      </c>
      <c r="Y13" s="328">
        <v>24</v>
      </c>
      <c r="Z13" s="333">
        <v>25</v>
      </c>
      <c r="AA13" s="328">
        <v>26</v>
      </c>
      <c r="AB13" s="333">
        <v>27</v>
      </c>
      <c r="AC13" s="328">
        <v>28</v>
      </c>
      <c r="AD13" s="333">
        <v>29</v>
      </c>
      <c r="AE13" s="328">
        <v>30</v>
      </c>
      <c r="AF13" s="333">
        <v>31</v>
      </c>
      <c r="AG13" s="328">
        <v>32</v>
      </c>
    </row>
    <row r="14" spans="1:33" s="335" customFormat="1" ht="13.5" customHeight="1">
      <c r="A14" s="1265" t="s">
        <v>185</v>
      </c>
      <c r="B14" s="1266"/>
      <c r="C14" s="1210" t="s">
        <v>186</v>
      </c>
      <c r="D14" s="798"/>
      <c r="E14" s="798"/>
      <c r="F14" s="798"/>
      <c r="G14" s="1226"/>
      <c r="H14" s="334">
        <f>H20+H38+H50+H122+H140</f>
        <v>221621716</v>
      </c>
      <c r="I14" s="1224" t="s">
        <v>187</v>
      </c>
      <c r="J14" s="870">
        <f aca="true" t="shared" si="0" ref="J14:AG14">J20+J38+J50+J122+J140</f>
        <v>101544157</v>
      </c>
      <c r="K14" s="870">
        <f t="shared" si="0"/>
        <v>71403121</v>
      </c>
      <c r="L14" s="870">
        <f t="shared" si="0"/>
        <v>0</v>
      </c>
      <c r="M14" s="870">
        <f t="shared" si="0"/>
        <v>71403121</v>
      </c>
      <c r="N14" s="870">
        <f t="shared" si="0"/>
        <v>30141036</v>
      </c>
      <c r="O14" s="1064">
        <f t="shared" si="0"/>
        <v>27377313</v>
      </c>
      <c r="P14" s="870">
        <f t="shared" si="0"/>
        <v>1136723</v>
      </c>
      <c r="Q14" s="870">
        <f t="shared" si="0"/>
        <v>796000</v>
      </c>
      <c r="R14" s="870">
        <f t="shared" si="0"/>
        <v>831000</v>
      </c>
      <c r="S14" s="870">
        <f t="shared" si="0"/>
        <v>0</v>
      </c>
      <c r="T14" s="1064">
        <f t="shared" si="0"/>
        <v>30141036</v>
      </c>
      <c r="U14" s="873">
        <f t="shared" si="0"/>
        <v>27690924</v>
      </c>
      <c r="V14" s="994">
        <f t="shared" si="0"/>
        <v>115232242</v>
      </c>
      <c r="W14" s="870">
        <f t="shared" si="0"/>
        <v>78728820</v>
      </c>
      <c r="X14" s="1064">
        <f t="shared" si="0"/>
        <v>32913425</v>
      </c>
      <c r="Y14" s="870">
        <f t="shared" si="0"/>
        <v>2385997</v>
      </c>
      <c r="Z14" s="873">
        <f t="shared" si="0"/>
        <v>1204000</v>
      </c>
      <c r="AA14" s="928">
        <f t="shared" si="0"/>
        <v>21579975</v>
      </c>
      <c r="AB14" s="994">
        <f t="shared" si="0"/>
        <v>1582000</v>
      </c>
      <c r="AC14" s="870">
        <f t="shared" si="0"/>
        <v>1186500</v>
      </c>
      <c r="AD14" s="1064">
        <f t="shared" si="0"/>
        <v>395500</v>
      </c>
      <c r="AE14" s="870">
        <f t="shared" si="0"/>
        <v>0</v>
      </c>
      <c r="AF14" s="873">
        <f t="shared" si="0"/>
        <v>0</v>
      </c>
      <c r="AG14" s="873">
        <f t="shared" si="0"/>
        <v>1186500</v>
      </c>
    </row>
    <row r="15" spans="1:33" s="335" customFormat="1" ht="13.5" customHeight="1">
      <c r="A15" s="1267"/>
      <c r="B15" s="1268"/>
      <c r="C15" s="821"/>
      <c r="D15" s="801"/>
      <c r="E15" s="801"/>
      <c r="F15" s="801"/>
      <c r="G15" s="822"/>
      <c r="H15" s="336">
        <f>H21+H39+H51+H123+H141</f>
        <v>153765930</v>
      </c>
      <c r="I15" s="1225"/>
      <c r="J15" s="871"/>
      <c r="K15" s="871"/>
      <c r="L15" s="871"/>
      <c r="M15" s="871"/>
      <c r="N15" s="871"/>
      <c r="O15" s="1057"/>
      <c r="P15" s="871"/>
      <c r="Q15" s="871"/>
      <c r="R15" s="871"/>
      <c r="S15" s="871"/>
      <c r="T15" s="1057"/>
      <c r="U15" s="874"/>
      <c r="V15" s="993"/>
      <c r="W15" s="871"/>
      <c r="X15" s="1057"/>
      <c r="Y15" s="871"/>
      <c r="Z15" s="874"/>
      <c r="AA15" s="929"/>
      <c r="AB15" s="993"/>
      <c r="AC15" s="871"/>
      <c r="AD15" s="1057"/>
      <c r="AE15" s="871"/>
      <c r="AF15" s="874"/>
      <c r="AG15" s="874"/>
    </row>
    <row r="16" spans="1:33" s="335" customFormat="1" ht="13.5" customHeight="1">
      <c r="A16" s="1269"/>
      <c r="B16" s="1270"/>
      <c r="C16" s="821"/>
      <c r="D16" s="801"/>
      <c r="E16" s="801"/>
      <c r="F16" s="801"/>
      <c r="G16" s="822"/>
      <c r="H16" s="336">
        <f>H22+H40+H52+H124+H142</f>
        <v>-3390019</v>
      </c>
      <c r="I16" s="1225" t="s">
        <v>188</v>
      </c>
      <c r="J16" s="871">
        <f aca="true" t="shared" si="1" ref="J16:AG16">J22+J40+J52+J124+J142</f>
        <v>-1776200</v>
      </c>
      <c r="K16" s="871">
        <f t="shared" si="1"/>
        <v>-2203519</v>
      </c>
      <c r="L16" s="871">
        <f t="shared" si="1"/>
        <v>0</v>
      </c>
      <c r="M16" s="871">
        <f t="shared" si="1"/>
        <v>-2203519</v>
      </c>
      <c r="N16" s="871">
        <f t="shared" si="1"/>
        <v>427319</v>
      </c>
      <c r="O16" s="1057">
        <f t="shared" si="1"/>
        <v>102179</v>
      </c>
      <c r="P16" s="871">
        <f t="shared" si="1"/>
        <v>0</v>
      </c>
      <c r="Q16" s="871">
        <f t="shared" si="1"/>
        <v>0</v>
      </c>
      <c r="R16" s="871">
        <f t="shared" si="1"/>
        <v>325140</v>
      </c>
      <c r="S16" s="871">
        <f t="shared" si="1"/>
        <v>0</v>
      </c>
      <c r="T16" s="1057">
        <f t="shared" si="1"/>
        <v>427319</v>
      </c>
      <c r="U16" s="874">
        <f t="shared" si="1"/>
        <v>-2203519</v>
      </c>
      <c r="V16" s="993">
        <f t="shared" si="1"/>
        <v>-31819</v>
      </c>
      <c r="W16" s="871">
        <f t="shared" si="1"/>
        <v>0</v>
      </c>
      <c r="X16" s="1057">
        <f t="shared" si="1"/>
        <v>-31819</v>
      </c>
      <c r="Y16" s="871">
        <f t="shared" si="1"/>
        <v>0</v>
      </c>
      <c r="Z16" s="874">
        <f t="shared" si="1"/>
        <v>0</v>
      </c>
      <c r="AA16" s="929">
        <f t="shared" si="1"/>
        <v>0</v>
      </c>
      <c r="AB16" s="993">
        <f t="shared" si="1"/>
        <v>-1582000</v>
      </c>
      <c r="AC16" s="871">
        <f t="shared" si="1"/>
        <v>-1186500</v>
      </c>
      <c r="AD16" s="1057">
        <f t="shared" si="1"/>
        <v>-395500</v>
      </c>
      <c r="AE16" s="871">
        <f t="shared" si="1"/>
        <v>0</v>
      </c>
      <c r="AF16" s="874">
        <f t="shared" si="1"/>
        <v>0</v>
      </c>
      <c r="AG16" s="874">
        <f t="shared" si="1"/>
        <v>-1186500</v>
      </c>
    </row>
    <row r="17" spans="1:33" s="335" customFormat="1" ht="13.5" customHeight="1">
      <c r="A17" s="1269"/>
      <c r="B17" s="1270"/>
      <c r="C17" s="821"/>
      <c r="D17" s="801"/>
      <c r="E17" s="801"/>
      <c r="F17" s="801"/>
      <c r="G17" s="822"/>
      <c r="H17" s="337">
        <f>H23+H41+H53+H125+H143</f>
        <v>-3390019</v>
      </c>
      <c r="I17" s="1225"/>
      <c r="J17" s="871"/>
      <c r="K17" s="871"/>
      <c r="L17" s="871"/>
      <c r="M17" s="871"/>
      <c r="N17" s="871"/>
      <c r="O17" s="1057"/>
      <c r="P17" s="871"/>
      <c r="Q17" s="871"/>
      <c r="R17" s="871"/>
      <c r="S17" s="871"/>
      <c r="T17" s="1057"/>
      <c r="U17" s="874"/>
      <c r="V17" s="993"/>
      <c r="W17" s="871"/>
      <c r="X17" s="1057"/>
      <c r="Y17" s="871"/>
      <c r="Z17" s="874"/>
      <c r="AA17" s="929"/>
      <c r="AB17" s="993"/>
      <c r="AC17" s="871"/>
      <c r="AD17" s="1057"/>
      <c r="AE17" s="871"/>
      <c r="AF17" s="874"/>
      <c r="AG17" s="874"/>
    </row>
    <row r="18" spans="1:33" s="335" customFormat="1" ht="13.5" customHeight="1">
      <c r="A18" s="1269"/>
      <c r="B18" s="1270"/>
      <c r="C18" s="821"/>
      <c r="D18" s="801"/>
      <c r="E18" s="801"/>
      <c r="F18" s="801"/>
      <c r="G18" s="822"/>
      <c r="H18" s="336">
        <f>H14+H16</f>
        <v>218231697</v>
      </c>
      <c r="I18" s="1225" t="s">
        <v>189</v>
      </c>
      <c r="J18" s="871">
        <f aca="true" t="shared" si="2" ref="J18:AG18">J14+J16</f>
        <v>99767957</v>
      </c>
      <c r="K18" s="871">
        <f t="shared" si="2"/>
        <v>69199602</v>
      </c>
      <c r="L18" s="871">
        <f t="shared" si="2"/>
        <v>0</v>
      </c>
      <c r="M18" s="871">
        <f t="shared" si="2"/>
        <v>69199602</v>
      </c>
      <c r="N18" s="871">
        <f t="shared" si="2"/>
        <v>30568355</v>
      </c>
      <c r="O18" s="1057">
        <f t="shared" si="2"/>
        <v>27479492</v>
      </c>
      <c r="P18" s="871">
        <f t="shared" si="2"/>
        <v>1136723</v>
      </c>
      <c r="Q18" s="871">
        <f t="shared" si="2"/>
        <v>796000</v>
      </c>
      <c r="R18" s="871">
        <f t="shared" si="2"/>
        <v>1156140</v>
      </c>
      <c r="S18" s="871">
        <f t="shared" si="2"/>
        <v>0</v>
      </c>
      <c r="T18" s="1057">
        <f t="shared" si="2"/>
        <v>30568355</v>
      </c>
      <c r="U18" s="874">
        <f t="shared" si="2"/>
        <v>25487405</v>
      </c>
      <c r="V18" s="993">
        <f t="shared" si="2"/>
        <v>115200423</v>
      </c>
      <c r="W18" s="871">
        <f t="shared" si="2"/>
        <v>78728820</v>
      </c>
      <c r="X18" s="1057">
        <f t="shared" si="2"/>
        <v>32881606</v>
      </c>
      <c r="Y18" s="871">
        <f t="shared" si="2"/>
        <v>2385997</v>
      </c>
      <c r="Z18" s="874">
        <f t="shared" si="2"/>
        <v>1204000</v>
      </c>
      <c r="AA18" s="929">
        <f t="shared" si="2"/>
        <v>21579975</v>
      </c>
      <c r="AB18" s="993">
        <f t="shared" si="2"/>
        <v>0</v>
      </c>
      <c r="AC18" s="871">
        <f t="shared" si="2"/>
        <v>0</v>
      </c>
      <c r="AD18" s="1057">
        <f t="shared" si="2"/>
        <v>0</v>
      </c>
      <c r="AE18" s="871">
        <f t="shared" si="2"/>
        <v>0</v>
      </c>
      <c r="AF18" s="874">
        <f t="shared" si="2"/>
        <v>0</v>
      </c>
      <c r="AG18" s="874">
        <f t="shared" si="2"/>
        <v>0</v>
      </c>
    </row>
    <row r="19" spans="1:33" s="335" customFormat="1" ht="12.75" customHeight="1" thickBot="1">
      <c r="A19" s="1269"/>
      <c r="B19" s="1270"/>
      <c r="C19" s="823"/>
      <c r="D19" s="804"/>
      <c r="E19" s="804"/>
      <c r="F19" s="804"/>
      <c r="G19" s="824"/>
      <c r="H19" s="336">
        <f>H15+H17</f>
        <v>150375911</v>
      </c>
      <c r="I19" s="1264"/>
      <c r="J19" s="980"/>
      <c r="K19" s="980"/>
      <c r="L19" s="980"/>
      <c r="M19" s="980"/>
      <c r="N19" s="980"/>
      <c r="O19" s="1058"/>
      <c r="P19" s="980"/>
      <c r="Q19" s="980"/>
      <c r="R19" s="980"/>
      <c r="S19" s="980"/>
      <c r="T19" s="1058"/>
      <c r="U19" s="863"/>
      <c r="V19" s="979"/>
      <c r="W19" s="980"/>
      <c r="X19" s="1058"/>
      <c r="Y19" s="980"/>
      <c r="Z19" s="863"/>
      <c r="AA19" s="917"/>
      <c r="AB19" s="979"/>
      <c r="AC19" s="980"/>
      <c r="AD19" s="1058"/>
      <c r="AE19" s="980"/>
      <c r="AF19" s="863"/>
      <c r="AG19" s="863"/>
    </row>
    <row r="20" spans="1:33" s="335" customFormat="1" ht="12.75" customHeight="1">
      <c r="A20" s="1091"/>
      <c r="B20" s="781" t="s">
        <v>190</v>
      </c>
      <c r="C20" s="818" t="s">
        <v>191</v>
      </c>
      <c r="D20" s="819"/>
      <c r="E20" s="819"/>
      <c r="F20" s="819"/>
      <c r="G20" s="820"/>
      <c r="H20" s="336">
        <f>H26+H32</f>
        <v>45367666</v>
      </c>
      <c r="I20" s="1224" t="s">
        <v>187</v>
      </c>
      <c r="J20" s="1050">
        <f aca="true" t="shared" si="3" ref="J20:AG20">J26+J32</f>
        <v>27904366</v>
      </c>
      <c r="K20" s="1050">
        <f t="shared" si="3"/>
        <v>21267174</v>
      </c>
      <c r="L20" s="1050">
        <f t="shared" si="3"/>
        <v>0</v>
      </c>
      <c r="M20" s="1050">
        <f t="shared" si="3"/>
        <v>21267174</v>
      </c>
      <c r="N20" s="1050">
        <f t="shared" si="3"/>
        <v>6637192</v>
      </c>
      <c r="O20" s="1079">
        <f t="shared" si="3"/>
        <v>6212192</v>
      </c>
      <c r="P20" s="1050">
        <f t="shared" si="3"/>
        <v>0</v>
      </c>
      <c r="Q20" s="1050">
        <f t="shared" si="3"/>
        <v>0</v>
      </c>
      <c r="R20" s="1050">
        <f t="shared" si="3"/>
        <v>425000</v>
      </c>
      <c r="S20" s="1050">
        <f t="shared" si="3"/>
        <v>0</v>
      </c>
      <c r="T20" s="1079">
        <f t="shared" si="3"/>
        <v>6637192</v>
      </c>
      <c r="U20" s="896">
        <f t="shared" si="3"/>
        <v>21267174</v>
      </c>
      <c r="V20" s="1049">
        <f t="shared" si="3"/>
        <v>17161566</v>
      </c>
      <c r="W20" s="1050">
        <f t="shared" si="3"/>
        <v>12871174</v>
      </c>
      <c r="X20" s="1079">
        <f t="shared" si="3"/>
        <v>4290392</v>
      </c>
      <c r="Y20" s="1050">
        <f t="shared" si="3"/>
        <v>0</v>
      </c>
      <c r="Z20" s="896">
        <f t="shared" si="3"/>
        <v>0</v>
      </c>
      <c r="AA20" s="954">
        <f t="shared" si="3"/>
        <v>13097475</v>
      </c>
      <c r="AB20" s="1049">
        <f t="shared" si="3"/>
        <v>0</v>
      </c>
      <c r="AC20" s="1050">
        <f t="shared" si="3"/>
        <v>0</v>
      </c>
      <c r="AD20" s="1079">
        <f t="shared" si="3"/>
        <v>0</v>
      </c>
      <c r="AE20" s="1050">
        <f t="shared" si="3"/>
        <v>0</v>
      </c>
      <c r="AF20" s="896">
        <f t="shared" si="3"/>
        <v>0</v>
      </c>
      <c r="AG20" s="896">
        <f t="shared" si="3"/>
        <v>0</v>
      </c>
    </row>
    <row r="21" spans="1:33" s="335" customFormat="1" ht="12.75" customHeight="1">
      <c r="A21" s="1092"/>
      <c r="B21" s="1095"/>
      <c r="C21" s="821"/>
      <c r="D21" s="801"/>
      <c r="E21" s="801"/>
      <c r="F21" s="801"/>
      <c r="G21" s="822"/>
      <c r="H21" s="336">
        <f>H27+H33</f>
        <v>34364649</v>
      </c>
      <c r="I21" s="1282"/>
      <c r="J21" s="871"/>
      <c r="K21" s="871"/>
      <c r="L21" s="871"/>
      <c r="M21" s="871"/>
      <c r="N21" s="871"/>
      <c r="O21" s="1057"/>
      <c r="P21" s="871"/>
      <c r="Q21" s="871"/>
      <c r="R21" s="871"/>
      <c r="S21" s="871"/>
      <c r="T21" s="1057"/>
      <c r="U21" s="874"/>
      <c r="V21" s="993"/>
      <c r="W21" s="871"/>
      <c r="X21" s="1057"/>
      <c r="Y21" s="871"/>
      <c r="Z21" s="874"/>
      <c r="AA21" s="929"/>
      <c r="AB21" s="993"/>
      <c r="AC21" s="871"/>
      <c r="AD21" s="1057"/>
      <c r="AE21" s="871"/>
      <c r="AF21" s="874"/>
      <c r="AG21" s="874"/>
    </row>
    <row r="22" spans="1:33" s="335" customFormat="1" ht="12.75" customHeight="1">
      <c r="A22" s="1093"/>
      <c r="B22" s="1096"/>
      <c r="C22" s="821"/>
      <c r="D22" s="801"/>
      <c r="E22" s="801"/>
      <c r="F22" s="801"/>
      <c r="G22" s="822"/>
      <c r="H22" s="336">
        <f>H28+H34</f>
        <v>-3390019</v>
      </c>
      <c r="I22" s="1279" t="s">
        <v>188</v>
      </c>
      <c r="J22" s="871">
        <f aca="true" t="shared" si="4" ref="J22:AG22">J28+J34</f>
        <v>-3390019</v>
      </c>
      <c r="K22" s="871">
        <f t="shared" si="4"/>
        <v>-3390019</v>
      </c>
      <c r="L22" s="871">
        <f t="shared" si="4"/>
        <v>0</v>
      </c>
      <c r="M22" s="871">
        <f t="shared" si="4"/>
        <v>-3390019</v>
      </c>
      <c r="N22" s="871">
        <f t="shared" si="4"/>
        <v>0</v>
      </c>
      <c r="O22" s="1057">
        <f t="shared" si="4"/>
        <v>-253140</v>
      </c>
      <c r="P22" s="871">
        <f t="shared" si="4"/>
        <v>0</v>
      </c>
      <c r="Q22" s="871">
        <f t="shared" si="4"/>
        <v>0</v>
      </c>
      <c r="R22" s="871">
        <f t="shared" si="4"/>
        <v>253140</v>
      </c>
      <c r="S22" s="871">
        <f t="shared" si="4"/>
        <v>0</v>
      </c>
      <c r="T22" s="1057">
        <f t="shared" si="4"/>
        <v>0</v>
      </c>
      <c r="U22" s="874">
        <f t="shared" si="4"/>
        <v>-3390019</v>
      </c>
      <c r="V22" s="993">
        <f t="shared" si="4"/>
        <v>0</v>
      </c>
      <c r="W22" s="871">
        <f t="shared" si="4"/>
        <v>0</v>
      </c>
      <c r="X22" s="1057">
        <f t="shared" si="4"/>
        <v>0</v>
      </c>
      <c r="Y22" s="871">
        <f t="shared" si="4"/>
        <v>0</v>
      </c>
      <c r="Z22" s="874">
        <f t="shared" si="4"/>
        <v>0</v>
      </c>
      <c r="AA22" s="929">
        <f t="shared" si="4"/>
        <v>0</v>
      </c>
      <c r="AB22" s="993">
        <f t="shared" si="4"/>
        <v>0</v>
      </c>
      <c r="AC22" s="871">
        <f t="shared" si="4"/>
        <v>0</v>
      </c>
      <c r="AD22" s="1057">
        <f t="shared" si="4"/>
        <v>0</v>
      </c>
      <c r="AE22" s="871">
        <f t="shared" si="4"/>
        <v>0</v>
      </c>
      <c r="AF22" s="874">
        <f t="shared" si="4"/>
        <v>0</v>
      </c>
      <c r="AG22" s="874">
        <f t="shared" si="4"/>
        <v>0</v>
      </c>
    </row>
    <row r="23" spans="1:33" s="335" customFormat="1" ht="12.75" customHeight="1">
      <c r="A23" s="1093"/>
      <c r="B23" s="1096"/>
      <c r="C23" s="821"/>
      <c r="D23" s="801"/>
      <c r="E23" s="801"/>
      <c r="F23" s="801"/>
      <c r="G23" s="822"/>
      <c r="H23" s="336">
        <f>H29+H35</f>
        <v>-3390019</v>
      </c>
      <c r="I23" s="1280"/>
      <c r="J23" s="871"/>
      <c r="K23" s="871"/>
      <c r="L23" s="871"/>
      <c r="M23" s="871"/>
      <c r="N23" s="871"/>
      <c r="O23" s="1057"/>
      <c r="P23" s="871"/>
      <c r="Q23" s="871"/>
      <c r="R23" s="871"/>
      <c r="S23" s="871"/>
      <c r="T23" s="1057"/>
      <c r="U23" s="874"/>
      <c r="V23" s="993"/>
      <c r="W23" s="871"/>
      <c r="X23" s="1057"/>
      <c r="Y23" s="871"/>
      <c r="Z23" s="874"/>
      <c r="AA23" s="929"/>
      <c r="AB23" s="993"/>
      <c r="AC23" s="871"/>
      <c r="AD23" s="1057"/>
      <c r="AE23" s="871"/>
      <c r="AF23" s="874"/>
      <c r="AG23" s="874"/>
    </row>
    <row r="24" spans="1:33" s="335" customFormat="1" ht="12.75" customHeight="1">
      <c r="A24" s="1093"/>
      <c r="B24" s="1096"/>
      <c r="C24" s="821"/>
      <c r="D24" s="801"/>
      <c r="E24" s="801"/>
      <c r="F24" s="801"/>
      <c r="G24" s="822"/>
      <c r="H24" s="336">
        <f>H20+H22</f>
        <v>41977647</v>
      </c>
      <c r="I24" s="1279" t="s">
        <v>189</v>
      </c>
      <c r="J24" s="871">
        <f aca="true" t="shared" si="5" ref="J24:AG24">J20+J22</f>
        <v>24514347</v>
      </c>
      <c r="K24" s="871">
        <f t="shared" si="5"/>
        <v>17877155</v>
      </c>
      <c r="L24" s="871">
        <f t="shared" si="5"/>
        <v>0</v>
      </c>
      <c r="M24" s="871">
        <f t="shared" si="5"/>
        <v>17877155</v>
      </c>
      <c r="N24" s="871">
        <f t="shared" si="5"/>
        <v>6637192</v>
      </c>
      <c r="O24" s="1057">
        <f t="shared" si="5"/>
        <v>5959052</v>
      </c>
      <c r="P24" s="871">
        <f t="shared" si="5"/>
        <v>0</v>
      </c>
      <c r="Q24" s="871">
        <f t="shared" si="5"/>
        <v>0</v>
      </c>
      <c r="R24" s="871">
        <f t="shared" si="5"/>
        <v>678140</v>
      </c>
      <c r="S24" s="871">
        <f t="shared" si="5"/>
        <v>0</v>
      </c>
      <c r="T24" s="1057">
        <f t="shared" si="5"/>
        <v>6637192</v>
      </c>
      <c r="U24" s="874">
        <f t="shared" si="5"/>
        <v>17877155</v>
      </c>
      <c r="V24" s="993">
        <f t="shared" si="5"/>
        <v>17161566</v>
      </c>
      <c r="W24" s="871">
        <f t="shared" si="5"/>
        <v>12871174</v>
      </c>
      <c r="X24" s="1057">
        <f t="shared" si="5"/>
        <v>4290392</v>
      </c>
      <c r="Y24" s="871">
        <f t="shared" si="5"/>
        <v>0</v>
      </c>
      <c r="Z24" s="874">
        <f t="shared" si="5"/>
        <v>0</v>
      </c>
      <c r="AA24" s="929">
        <f t="shared" si="5"/>
        <v>13097475</v>
      </c>
      <c r="AB24" s="993">
        <f t="shared" si="5"/>
        <v>0</v>
      </c>
      <c r="AC24" s="871">
        <f t="shared" si="5"/>
        <v>0</v>
      </c>
      <c r="AD24" s="1057">
        <f t="shared" si="5"/>
        <v>0</v>
      </c>
      <c r="AE24" s="871">
        <f t="shared" si="5"/>
        <v>0</v>
      </c>
      <c r="AF24" s="874">
        <f t="shared" si="5"/>
        <v>0</v>
      </c>
      <c r="AG24" s="874">
        <f t="shared" si="5"/>
        <v>0</v>
      </c>
    </row>
    <row r="25" spans="1:33" s="335" customFormat="1" ht="12.75" customHeight="1" thickBot="1">
      <c r="A25" s="1094"/>
      <c r="B25" s="1097"/>
      <c r="C25" s="823"/>
      <c r="D25" s="804"/>
      <c r="E25" s="804"/>
      <c r="F25" s="804"/>
      <c r="G25" s="824"/>
      <c r="H25" s="336">
        <f>H21+H23</f>
        <v>30974630</v>
      </c>
      <c r="I25" s="1281"/>
      <c r="J25" s="980"/>
      <c r="K25" s="980"/>
      <c r="L25" s="980"/>
      <c r="M25" s="980"/>
      <c r="N25" s="980"/>
      <c r="O25" s="1058"/>
      <c r="P25" s="980"/>
      <c r="Q25" s="980"/>
      <c r="R25" s="980"/>
      <c r="S25" s="980"/>
      <c r="T25" s="1058"/>
      <c r="U25" s="863"/>
      <c r="V25" s="979"/>
      <c r="W25" s="980"/>
      <c r="X25" s="1058"/>
      <c r="Y25" s="980"/>
      <c r="Z25" s="863"/>
      <c r="AA25" s="917"/>
      <c r="AB25" s="979"/>
      <c r="AC25" s="980"/>
      <c r="AD25" s="1058"/>
      <c r="AE25" s="980"/>
      <c r="AF25" s="863"/>
      <c r="AG25" s="863"/>
    </row>
    <row r="26" spans="1:33" ht="12.75" customHeight="1">
      <c r="A26" s="778" t="s">
        <v>69</v>
      </c>
      <c r="B26" s="851" t="s">
        <v>192</v>
      </c>
      <c r="C26" s="850" t="s">
        <v>193</v>
      </c>
      <c r="D26" s="848">
        <v>312</v>
      </c>
      <c r="E26" s="852" t="s">
        <v>194</v>
      </c>
      <c r="F26" s="850" t="s">
        <v>195</v>
      </c>
      <c r="G26" s="855" t="s">
        <v>196</v>
      </c>
      <c r="H26" s="338">
        <v>11648094</v>
      </c>
      <c r="I26" s="777" t="s">
        <v>187</v>
      </c>
      <c r="J26" s="976">
        <f>K26+N26</f>
        <v>11648094</v>
      </c>
      <c r="K26" s="976">
        <f>L26+M26</f>
        <v>9074970</v>
      </c>
      <c r="L26" s="977">
        <v>0</v>
      </c>
      <c r="M26" s="977">
        <v>9074970</v>
      </c>
      <c r="N26" s="761">
        <f>O26+P26+Q26+R26</f>
        <v>2573124</v>
      </c>
      <c r="O26" s="977">
        <v>2148124</v>
      </c>
      <c r="P26" s="977">
        <v>0</v>
      </c>
      <c r="Q26" s="977">
        <v>0</v>
      </c>
      <c r="R26" s="977">
        <v>425000</v>
      </c>
      <c r="S26" s="977">
        <v>0</v>
      </c>
      <c r="T26" s="977">
        <v>2573124</v>
      </c>
      <c r="U26" s="864">
        <v>9074970</v>
      </c>
      <c r="V26" s="975">
        <f>W26+X26+Y26+Z26</f>
        <v>0</v>
      </c>
      <c r="W26" s="977">
        <v>0</v>
      </c>
      <c r="X26" s="977">
        <v>0</v>
      </c>
      <c r="Y26" s="977">
        <v>0</v>
      </c>
      <c r="Z26" s="973">
        <v>0</v>
      </c>
      <c r="AA26" s="918">
        <v>0</v>
      </c>
      <c r="AB26" s="975">
        <f>AC26+AD26+AE26+AF26</f>
        <v>0</v>
      </c>
      <c r="AC26" s="977">
        <v>0</v>
      </c>
      <c r="AD26" s="977">
        <v>0</v>
      </c>
      <c r="AE26" s="977">
        <v>0</v>
      </c>
      <c r="AF26" s="973">
        <v>0</v>
      </c>
      <c r="AG26" s="864">
        <v>0</v>
      </c>
    </row>
    <row r="27" spans="1:33" ht="12.75" customHeight="1">
      <c r="A27" s="1101"/>
      <c r="B27" s="838"/>
      <c r="C27" s="844"/>
      <c r="D27" s="849"/>
      <c r="E27" s="853"/>
      <c r="F27" s="844"/>
      <c r="G27" s="771"/>
      <c r="H27" s="338">
        <v>9074970</v>
      </c>
      <c r="I27" s="776"/>
      <c r="J27" s="761"/>
      <c r="K27" s="761"/>
      <c r="L27" s="752"/>
      <c r="M27" s="752"/>
      <c r="N27" s="974"/>
      <c r="O27" s="752"/>
      <c r="P27" s="752"/>
      <c r="Q27" s="752"/>
      <c r="R27" s="752"/>
      <c r="S27" s="752"/>
      <c r="T27" s="752"/>
      <c r="U27" s="762"/>
      <c r="V27" s="760"/>
      <c r="W27" s="752"/>
      <c r="X27" s="752"/>
      <c r="Y27" s="752"/>
      <c r="Z27" s="754"/>
      <c r="AA27" s="920"/>
      <c r="AB27" s="760"/>
      <c r="AC27" s="752"/>
      <c r="AD27" s="752"/>
      <c r="AE27" s="752"/>
      <c r="AF27" s="754"/>
      <c r="AG27" s="762"/>
    </row>
    <row r="28" spans="1:33" ht="12.75" customHeight="1">
      <c r="A28" s="1101"/>
      <c r="B28" s="838"/>
      <c r="C28" s="844"/>
      <c r="D28" s="849"/>
      <c r="E28" s="853"/>
      <c r="F28" s="844"/>
      <c r="G28" s="771"/>
      <c r="H28" s="338">
        <v>-2630598</v>
      </c>
      <c r="I28" s="775" t="s">
        <v>188</v>
      </c>
      <c r="J28" s="761">
        <f>K28+N28</f>
        <v>-2630598</v>
      </c>
      <c r="K28" s="761">
        <f>L28+M28</f>
        <v>-2630598</v>
      </c>
      <c r="L28" s="1273">
        <v>0</v>
      </c>
      <c r="M28" s="1227">
        <v>-2630598</v>
      </c>
      <c r="N28" s="761">
        <v>0</v>
      </c>
      <c r="O28" s="990">
        <v>0</v>
      </c>
      <c r="P28" s="990">
        <v>0</v>
      </c>
      <c r="Q28" s="990">
        <v>0</v>
      </c>
      <c r="R28" s="990">
        <v>0</v>
      </c>
      <c r="S28" s="990">
        <v>0</v>
      </c>
      <c r="T28" s="990">
        <v>0</v>
      </c>
      <c r="U28" s="904">
        <v>-2630598</v>
      </c>
      <c r="V28" s="975">
        <f>W28+X28+Y28+Z28</f>
        <v>0</v>
      </c>
      <c r="W28" s="752">
        <v>0</v>
      </c>
      <c r="X28" s="990">
        <v>0</v>
      </c>
      <c r="Y28" s="990">
        <v>0</v>
      </c>
      <c r="Z28" s="987">
        <v>0</v>
      </c>
      <c r="AA28" s="962">
        <v>0</v>
      </c>
      <c r="AB28" s="975">
        <f>AC28+AD28+AE28+AF28</f>
        <v>0</v>
      </c>
      <c r="AC28" s="752">
        <v>0</v>
      </c>
      <c r="AD28" s="990">
        <v>0</v>
      </c>
      <c r="AE28" s="990">
        <v>0</v>
      </c>
      <c r="AF28" s="987">
        <v>0</v>
      </c>
      <c r="AG28" s="904">
        <v>0</v>
      </c>
    </row>
    <row r="29" spans="1:33" ht="12.75" customHeight="1">
      <c r="A29" s="1101"/>
      <c r="B29" s="838"/>
      <c r="C29" s="844"/>
      <c r="D29" s="849"/>
      <c r="E29" s="853"/>
      <c r="F29" s="844"/>
      <c r="G29" s="771"/>
      <c r="H29" s="338">
        <v>-2630598</v>
      </c>
      <c r="I29" s="776"/>
      <c r="J29" s="761"/>
      <c r="K29" s="761"/>
      <c r="L29" s="1273"/>
      <c r="M29" s="1227"/>
      <c r="N29" s="761"/>
      <c r="O29" s="990"/>
      <c r="P29" s="990"/>
      <c r="Q29" s="990"/>
      <c r="R29" s="990"/>
      <c r="S29" s="990"/>
      <c r="T29" s="990"/>
      <c r="U29" s="904"/>
      <c r="V29" s="760"/>
      <c r="W29" s="752"/>
      <c r="X29" s="990"/>
      <c r="Y29" s="990"/>
      <c r="Z29" s="987"/>
      <c r="AA29" s="962"/>
      <c r="AB29" s="760"/>
      <c r="AC29" s="752"/>
      <c r="AD29" s="990"/>
      <c r="AE29" s="990"/>
      <c r="AF29" s="987"/>
      <c r="AG29" s="904"/>
    </row>
    <row r="30" spans="1:33" ht="12.75" customHeight="1">
      <c r="A30" s="1101"/>
      <c r="B30" s="838"/>
      <c r="C30" s="844"/>
      <c r="D30" s="849"/>
      <c r="E30" s="853"/>
      <c r="F30" s="844"/>
      <c r="G30" s="771"/>
      <c r="H30" s="340">
        <f>H26+H28</f>
        <v>9017496</v>
      </c>
      <c r="I30" s="1271" t="s">
        <v>189</v>
      </c>
      <c r="J30" s="1077">
        <f aca="true" t="shared" si="6" ref="J30:AG30">J26+J28</f>
        <v>9017496</v>
      </c>
      <c r="K30" s="1077">
        <f t="shared" si="6"/>
        <v>6444372</v>
      </c>
      <c r="L30" s="1077">
        <f t="shared" si="6"/>
        <v>0</v>
      </c>
      <c r="M30" s="1077">
        <f t="shared" si="6"/>
        <v>6444372</v>
      </c>
      <c r="N30" s="1077">
        <f t="shared" si="6"/>
        <v>2573124</v>
      </c>
      <c r="O30" s="1077">
        <f t="shared" si="6"/>
        <v>2148124</v>
      </c>
      <c r="P30" s="1077">
        <f t="shared" si="6"/>
        <v>0</v>
      </c>
      <c r="Q30" s="1077">
        <f t="shared" si="6"/>
        <v>0</v>
      </c>
      <c r="R30" s="1077">
        <f t="shared" si="6"/>
        <v>425000</v>
      </c>
      <c r="S30" s="1077">
        <f t="shared" si="6"/>
        <v>0</v>
      </c>
      <c r="T30" s="1077">
        <f t="shared" si="6"/>
        <v>2573124</v>
      </c>
      <c r="U30" s="905">
        <f t="shared" si="6"/>
        <v>6444372</v>
      </c>
      <c r="V30" s="1076">
        <f t="shared" si="6"/>
        <v>0</v>
      </c>
      <c r="W30" s="1077">
        <f t="shared" si="6"/>
        <v>0</v>
      </c>
      <c r="X30" s="1077">
        <f t="shared" si="6"/>
        <v>0</v>
      </c>
      <c r="Y30" s="1077">
        <f t="shared" si="6"/>
        <v>0</v>
      </c>
      <c r="Z30" s="1078">
        <f t="shared" si="6"/>
        <v>0</v>
      </c>
      <c r="AA30" s="963">
        <f t="shared" si="6"/>
        <v>0</v>
      </c>
      <c r="AB30" s="1076">
        <f t="shared" si="6"/>
        <v>0</v>
      </c>
      <c r="AC30" s="1077">
        <f t="shared" si="6"/>
        <v>0</v>
      </c>
      <c r="AD30" s="1077">
        <f t="shared" si="6"/>
        <v>0</v>
      </c>
      <c r="AE30" s="1077">
        <f t="shared" si="6"/>
        <v>0</v>
      </c>
      <c r="AF30" s="1078">
        <f t="shared" si="6"/>
        <v>0</v>
      </c>
      <c r="AG30" s="905">
        <f t="shared" si="6"/>
        <v>0</v>
      </c>
    </row>
    <row r="31" spans="1:33" ht="12.75" customHeight="1">
      <c r="A31" s="1102"/>
      <c r="B31" s="838"/>
      <c r="C31" s="784"/>
      <c r="D31" s="784"/>
      <c r="E31" s="784"/>
      <c r="F31" s="784"/>
      <c r="G31" s="773"/>
      <c r="H31" s="340">
        <f>H27+H29</f>
        <v>6444372</v>
      </c>
      <c r="I31" s="1272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905"/>
      <c r="V31" s="1076"/>
      <c r="W31" s="1077"/>
      <c r="X31" s="1077"/>
      <c r="Y31" s="1077"/>
      <c r="Z31" s="1078"/>
      <c r="AA31" s="963"/>
      <c r="AB31" s="1076"/>
      <c r="AC31" s="1077"/>
      <c r="AD31" s="1077"/>
      <c r="AE31" s="1077"/>
      <c r="AF31" s="1078"/>
      <c r="AG31" s="905"/>
    </row>
    <row r="32" spans="1:33" ht="12.75" customHeight="1">
      <c r="A32" s="1189" t="s">
        <v>71</v>
      </c>
      <c r="B32" s="838"/>
      <c r="C32" s="851" t="s">
        <v>193</v>
      </c>
      <c r="D32" s="851">
        <v>312</v>
      </c>
      <c r="E32" s="1139" t="s">
        <v>197</v>
      </c>
      <c r="F32" s="851" t="s">
        <v>195</v>
      </c>
      <c r="G32" s="1137" t="s">
        <v>196</v>
      </c>
      <c r="H32" s="341">
        <v>33719572</v>
      </c>
      <c r="I32" s="1229" t="s">
        <v>187</v>
      </c>
      <c r="J32" s="761">
        <f>K32+N32</f>
        <v>16256272</v>
      </c>
      <c r="K32" s="761">
        <f>L32+M32</f>
        <v>12192204</v>
      </c>
      <c r="L32" s="752">
        <v>0</v>
      </c>
      <c r="M32" s="752">
        <v>12192204</v>
      </c>
      <c r="N32" s="761">
        <f>O32+P32+Q32+R32</f>
        <v>4064068</v>
      </c>
      <c r="O32" s="752">
        <v>4064068</v>
      </c>
      <c r="P32" s="752">
        <v>0</v>
      </c>
      <c r="Q32" s="752">
        <v>0</v>
      </c>
      <c r="R32" s="752">
        <v>0</v>
      </c>
      <c r="S32" s="752">
        <v>0</v>
      </c>
      <c r="T32" s="752">
        <v>4064068</v>
      </c>
      <c r="U32" s="762">
        <v>12192204</v>
      </c>
      <c r="V32" s="760">
        <f>W32+X32+Y32+Z32</f>
        <v>17161566</v>
      </c>
      <c r="W32" s="752">
        <v>12871174</v>
      </c>
      <c r="X32" s="752">
        <v>4290392</v>
      </c>
      <c r="Y32" s="752">
        <v>0</v>
      </c>
      <c r="Z32" s="754">
        <v>0</v>
      </c>
      <c r="AA32" s="919">
        <v>13097475</v>
      </c>
      <c r="AB32" s="760">
        <f>AC32+AD32+AE32+AF32</f>
        <v>0</v>
      </c>
      <c r="AC32" s="752">
        <v>0</v>
      </c>
      <c r="AD32" s="752">
        <v>0</v>
      </c>
      <c r="AE32" s="752">
        <v>0</v>
      </c>
      <c r="AF32" s="754">
        <v>0</v>
      </c>
      <c r="AG32" s="865">
        <v>0</v>
      </c>
    </row>
    <row r="33" spans="1:33" ht="15" customHeight="1">
      <c r="A33" s="1230"/>
      <c r="B33" s="838"/>
      <c r="C33" s="838"/>
      <c r="D33" s="838"/>
      <c r="E33" s="838"/>
      <c r="F33" s="838"/>
      <c r="G33" s="1138"/>
      <c r="H33" s="341">
        <v>25289679</v>
      </c>
      <c r="I33" s="1229"/>
      <c r="J33" s="974"/>
      <c r="K33" s="974"/>
      <c r="L33" s="753"/>
      <c r="M33" s="753"/>
      <c r="N33" s="974"/>
      <c r="O33" s="753"/>
      <c r="P33" s="753"/>
      <c r="Q33" s="753"/>
      <c r="R33" s="753"/>
      <c r="S33" s="753"/>
      <c r="T33" s="753"/>
      <c r="U33" s="865"/>
      <c r="V33" s="988"/>
      <c r="W33" s="753"/>
      <c r="X33" s="753"/>
      <c r="Y33" s="753"/>
      <c r="Z33" s="755"/>
      <c r="AA33" s="919"/>
      <c r="AB33" s="988"/>
      <c r="AC33" s="753"/>
      <c r="AD33" s="753"/>
      <c r="AE33" s="753"/>
      <c r="AF33" s="755"/>
      <c r="AG33" s="865"/>
    </row>
    <row r="34" spans="1:33" ht="15" customHeight="1">
      <c r="A34" s="1230"/>
      <c r="B34" s="838"/>
      <c r="C34" s="838"/>
      <c r="D34" s="838"/>
      <c r="E34" s="838"/>
      <c r="F34" s="838"/>
      <c r="G34" s="1138"/>
      <c r="H34" s="341">
        <v>-759421</v>
      </c>
      <c r="I34" s="775" t="s">
        <v>188</v>
      </c>
      <c r="J34" s="761">
        <f>K34+N34</f>
        <v>-759421</v>
      </c>
      <c r="K34" s="761">
        <f>L34+M34</f>
        <v>-759421</v>
      </c>
      <c r="L34" s="753">
        <v>0</v>
      </c>
      <c r="M34" s="753">
        <v>-759421</v>
      </c>
      <c r="N34" s="761">
        <f>O34+P34+Q34+R34</f>
        <v>0</v>
      </c>
      <c r="O34" s="753">
        <v>-253140</v>
      </c>
      <c r="P34" s="753">
        <v>0</v>
      </c>
      <c r="Q34" s="753">
        <v>0</v>
      </c>
      <c r="R34" s="753">
        <v>253140</v>
      </c>
      <c r="S34" s="753">
        <v>0</v>
      </c>
      <c r="T34" s="753">
        <v>0</v>
      </c>
      <c r="U34" s="865">
        <v>-759421</v>
      </c>
      <c r="V34" s="760">
        <f>W34+X34+Y34+Z34</f>
        <v>0</v>
      </c>
      <c r="W34" s="752">
        <v>0</v>
      </c>
      <c r="X34" s="753">
        <v>0</v>
      </c>
      <c r="Y34" s="753">
        <v>0</v>
      </c>
      <c r="Z34" s="755">
        <v>0</v>
      </c>
      <c r="AA34" s="919">
        <v>0</v>
      </c>
      <c r="AB34" s="760">
        <f>AC34+AD34+AE34+AF34</f>
        <v>0</v>
      </c>
      <c r="AC34" s="752">
        <v>0</v>
      </c>
      <c r="AD34" s="753">
        <v>0</v>
      </c>
      <c r="AE34" s="753">
        <v>0</v>
      </c>
      <c r="AF34" s="755">
        <v>0</v>
      </c>
      <c r="AG34" s="865">
        <v>0</v>
      </c>
    </row>
    <row r="35" spans="1:33" ht="16.5" customHeight="1">
      <c r="A35" s="1190"/>
      <c r="B35" s="839"/>
      <c r="C35" s="839"/>
      <c r="D35" s="839"/>
      <c r="E35" s="839"/>
      <c r="F35" s="839"/>
      <c r="G35" s="836"/>
      <c r="H35" s="342">
        <v>-759421</v>
      </c>
      <c r="I35" s="1228"/>
      <c r="J35" s="974"/>
      <c r="K35" s="974"/>
      <c r="L35" s="1075"/>
      <c r="M35" s="1075"/>
      <c r="N35" s="974"/>
      <c r="O35" s="1075"/>
      <c r="P35" s="1075"/>
      <c r="Q35" s="1075"/>
      <c r="R35" s="1075"/>
      <c r="S35" s="1075"/>
      <c r="T35" s="1075"/>
      <c r="U35" s="906"/>
      <c r="V35" s="988"/>
      <c r="W35" s="753"/>
      <c r="X35" s="1075"/>
      <c r="Y35" s="1075"/>
      <c r="Z35" s="906"/>
      <c r="AA35" s="964"/>
      <c r="AB35" s="988"/>
      <c r="AC35" s="753"/>
      <c r="AD35" s="1075"/>
      <c r="AE35" s="1075"/>
      <c r="AF35" s="906"/>
      <c r="AG35" s="906"/>
    </row>
    <row r="36" spans="1:33" ht="15.75" customHeight="1">
      <c r="A36" s="1190"/>
      <c r="B36" s="839"/>
      <c r="C36" s="839"/>
      <c r="D36" s="839"/>
      <c r="E36" s="839"/>
      <c r="F36" s="839"/>
      <c r="G36" s="836"/>
      <c r="H36" s="343">
        <f>H32+H34</f>
        <v>32960151</v>
      </c>
      <c r="I36" s="775" t="s">
        <v>189</v>
      </c>
      <c r="J36" s="974">
        <f aca="true" t="shared" si="7" ref="J36:AG36">J32+J34</f>
        <v>15496851</v>
      </c>
      <c r="K36" s="974">
        <f t="shared" si="7"/>
        <v>11432783</v>
      </c>
      <c r="L36" s="974">
        <f t="shared" si="7"/>
        <v>0</v>
      </c>
      <c r="M36" s="974">
        <f t="shared" si="7"/>
        <v>11432783</v>
      </c>
      <c r="N36" s="974">
        <f t="shared" si="7"/>
        <v>4064068</v>
      </c>
      <c r="O36" s="974">
        <f t="shared" si="7"/>
        <v>3810928</v>
      </c>
      <c r="P36" s="974">
        <f t="shared" si="7"/>
        <v>0</v>
      </c>
      <c r="Q36" s="974">
        <f t="shared" si="7"/>
        <v>0</v>
      </c>
      <c r="R36" s="974">
        <f t="shared" si="7"/>
        <v>253140</v>
      </c>
      <c r="S36" s="974">
        <f t="shared" si="7"/>
        <v>0</v>
      </c>
      <c r="T36" s="974">
        <f t="shared" si="7"/>
        <v>4064068</v>
      </c>
      <c r="U36" s="890">
        <f t="shared" si="7"/>
        <v>11432783</v>
      </c>
      <c r="V36" s="988">
        <f t="shared" si="7"/>
        <v>17161566</v>
      </c>
      <c r="W36" s="974">
        <f t="shared" si="7"/>
        <v>12871174</v>
      </c>
      <c r="X36" s="974">
        <f t="shared" si="7"/>
        <v>4290392</v>
      </c>
      <c r="Y36" s="974">
        <f t="shared" si="7"/>
        <v>0</v>
      </c>
      <c r="Z36" s="1039">
        <f t="shared" si="7"/>
        <v>0</v>
      </c>
      <c r="AA36" s="948">
        <f t="shared" si="7"/>
        <v>13097475</v>
      </c>
      <c r="AB36" s="988">
        <f t="shared" si="7"/>
        <v>0</v>
      </c>
      <c r="AC36" s="974">
        <f t="shared" si="7"/>
        <v>0</v>
      </c>
      <c r="AD36" s="974">
        <f t="shared" si="7"/>
        <v>0</v>
      </c>
      <c r="AE36" s="974">
        <f t="shared" si="7"/>
        <v>0</v>
      </c>
      <c r="AF36" s="1039">
        <f t="shared" si="7"/>
        <v>0</v>
      </c>
      <c r="AG36" s="890">
        <f t="shared" si="7"/>
        <v>0</v>
      </c>
    </row>
    <row r="37" spans="1:33" ht="18" customHeight="1" thickBot="1">
      <c r="A37" s="1190"/>
      <c r="B37" s="839"/>
      <c r="C37" s="839"/>
      <c r="D37" s="839"/>
      <c r="E37" s="839"/>
      <c r="F37" s="839"/>
      <c r="G37" s="836"/>
      <c r="H37" s="343">
        <f>H33+H35</f>
        <v>24530258</v>
      </c>
      <c r="I37" s="1136"/>
      <c r="J37" s="1074"/>
      <c r="K37" s="1074"/>
      <c r="L37" s="1074"/>
      <c r="M37" s="1074"/>
      <c r="N37" s="1074"/>
      <c r="O37" s="1074"/>
      <c r="P37" s="1074"/>
      <c r="Q37" s="1074"/>
      <c r="R37" s="1074"/>
      <c r="S37" s="1074"/>
      <c r="T37" s="1074"/>
      <c r="U37" s="902"/>
      <c r="V37" s="1073"/>
      <c r="W37" s="1074"/>
      <c r="X37" s="1074"/>
      <c r="Y37" s="1074"/>
      <c r="Z37" s="1069"/>
      <c r="AA37" s="960"/>
      <c r="AB37" s="1073"/>
      <c r="AC37" s="1074"/>
      <c r="AD37" s="1074"/>
      <c r="AE37" s="1074"/>
      <c r="AF37" s="1069"/>
      <c r="AG37" s="902"/>
    </row>
    <row r="38" spans="1:33" s="335" customFormat="1" ht="17.25" customHeight="1" hidden="1">
      <c r="A38" s="1091"/>
      <c r="B38" s="781" t="s">
        <v>198</v>
      </c>
      <c r="C38" s="818" t="s">
        <v>199</v>
      </c>
      <c r="D38" s="819"/>
      <c r="E38" s="819"/>
      <c r="F38" s="819"/>
      <c r="G38" s="820"/>
      <c r="H38" s="336">
        <f>H44</f>
        <v>9020000</v>
      </c>
      <c r="I38" s="1088" t="s">
        <v>187</v>
      </c>
      <c r="J38" s="1071">
        <f aca="true" t="shared" si="8" ref="J38:Q38">J44</f>
        <v>4470000</v>
      </c>
      <c r="K38" s="1071">
        <f t="shared" si="8"/>
        <v>3352500</v>
      </c>
      <c r="L38" s="1071">
        <f t="shared" si="8"/>
        <v>0</v>
      </c>
      <c r="M38" s="1071">
        <f t="shared" si="8"/>
        <v>3352500</v>
      </c>
      <c r="N38" s="1071">
        <f t="shared" si="8"/>
        <v>1117500</v>
      </c>
      <c r="O38" s="1072">
        <f t="shared" si="8"/>
        <v>1117500</v>
      </c>
      <c r="P38" s="1071">
        <f t="shared" si="8"/>
        <v>0</v>
      </c>
      <c r="Q38" s="1071">
        <f t="shared" si="8"/>
        <v>0</v>
      </c>
      <c r="R38" s="870"/>
      <c r="S38" s="1071">
        <f aca="true" t="shared" si="9" ref="S38:AG38">S44</f>
        <v>0</v>
      </c>
      <c r="T38" s="1072">
        <f t="shared" si="9"/>
        <v>1117500</v>
      </c>
      <c r="U38" s="903">
        <f t="shared" si="9"/>
        <v>3352500</v>
      </c>
      <c r="V38" s="1070">
        <f t="shared" si="9"/>
        <v>4550000</v>
      </c>
      <c r="W38" s="1071">
        <f t="shared" si="9"/>
        <v>3412500</v>
      </c>
      <c r="X38" s="1072">
        <f t="shared" si="9"/>
        <v>1137500</v>
      </c>
      <c r="Y38" s="1071">
        <f t="shared" si="9"/>
        <v>0</v>
      </c>
      <c r="Z38" s="903">
        <f t="shared" si="9"/>
        <v>0</v>
      </c>
      <c r="AA38" s="961">
        <f t="shared" si="9"/>
        <v>3412500</v>
      </c>
      <c r="AB38" s="1070">
        <f t="shared" si="9"/>
        <v>0</v>
      </c>
      <c r="AC38" s="1071">
        <f t="shared" si="9"/>
        <v>0</v>
      </c>
      <c r="AD38" s="1072">
        <f t="shared" si="9"/>
        <v>0</v>
      </c>
      <c r="AE38" s="1071">
        <f t="shared" si="9"/>
        <v>0</v>
      </c>
      <c r="AF38" s="903">
        <f t="shared" si="9"/>
        <v>0</v>
      </c>
      <c r="AG38" s="903">
        <f t="shared" si="9"/>
        <v>0</v>
      </c>
    </row>
    <row r="39" spans="1:33" s="335" customFormat="1" ht="18" customHeight="1" hidden="1">
      <c r="A39" s="1092"/>
      <c r="B39" s="1095"/>
      <c r="C39" s="821"/>
      <c r="D39" s="801"/>
      <c r="E39" s="801"/>
      <c r="F39" s="801"/>
      <c r="G39" s="822"/>
      <c r="H39" s="336">
        <f>H45</f>
        <v>6765000</v>
      </c>
      <c r="I39" s="1089"/>
      <c r="J39" s="1001"/>
      <c r="K39" s="1001"/>
      <c r="L39" s="1001"/>
      <c r="M39" s="1001"/>
      <c r="N39" s="1001"/>
      <c r="O39" s="1068"/>
      <c r="P39" s="1001"/>
      <c r="Q39" s="1001"/>
      <c r="R39" s="872"/>
      <c r="S39" s="1001"/>
      <c r="T39" s="1068"/>
      <c r="U39" s="876"/>
      <c r="V39" s="1000"/>
      <c r="W39" s="1001"/>
      <c r="X39" s="1068"/>
      <c r="Y39" s="1001"/>
      <c r="Z39" s="876"/>
      <c r="AA39" s="931"/>
      <c r="AB39" s="1000"/>
      <c r="AC39" s="1001"/>
      <c r="AD39" s="1068"/>
      <c r="AE39" s="1001"/>
      <c r="AF39" s="876"/>
      <c r="AG39" s="876"/>
    </row>
    <row r="40" spans="1:33" s="335" customFormat="1" ht="15" customHeight="1" hidden="1">
      <c r="A40" s="1093"/>
      <c r="B40" s="1096"/>
      <c r="C40" s="821"/>
      <c r="D40" s="801"/>
      <c r="E40" s="801"/>
      <c r="F40" s="801"/>
      <c r="G40" s="822"/>
      <c r="H40" s="336">
        <f>H46</f>
        <v>0</v>
      </c>
      <c r="I40" s="1090" t="s">
        <v>188</v>
      </c>
      <c r="J40" s="998">
        <f aca="true" t="shared" si="10" ref="J40:Q40">J46</f>
        <v>0</v>
      </c>
      <c r="K40" s="998">
        <f t="shared" si="10"/>
        <v>0</v>
      </c>
      <c r="L40" s="998">
        <f t="shared" si="10"/>
        <v>0</v>
      </c>
      <c r="M40" s="998">
        <f t="shared" si="10"/>
        <v>0</v>
      </c>
      <c r="N40" s="998">
        <f t="shared" si="10"/>
        <v>0</v>
      </c>
      <c r="O40" s="1066">
        <f t="shared" si="10"/>
        <v>0</v>
      </c>
      <c r="P40" s="998">
        <f t="shared" si="10"/>
        <v>0</v>
      </c>
      <c r="Q40" s="998">
        <f t="shared" si="10"/>
        <v>0</v>
      </c>
      <c r="R40" s="872"/>
      <c r="S40" s="998">
        <f aca="true" t="shared" si="11" ref="S40:AG40">S46</f>
        <v>0</v>
      </c>
      <c r="T40" s="1066">
        <f t="shared" si="11"/>
        <v>0</v>
      </c>
      <c r="U40" s="875">
        <f t="shared" si="11"/>
        <v>0</v>
      </c>
      <c r="V40" s="996">
        <f t="shared" si="11"/>
        <v>0</v>
      </c>
      <c r="W40" s="998">
        <f t="shared" si="11"/>
        <v>0</v>
      </c>
      <c r="X40" s="1066">
        <f t="shared" si="11"/>
        <v>0</v>
      </c>
      <c r="Y40" s="998">
        <f t="shared" si="11"/>
        <v>0</v>
      </c>
      <c r="Z40" s="875">
        <f t="shared" si="11"/>
        <v>0</v>
      </c>
      <c r="AA40" s="930">
        <f t="shared" si="11"/>
        <v>0</v>
      </c>
      <c r="AB40" s="996">
        <f t="shared" si="11"/>
        <v>0</v>
      </c>
      <c r="AC40" s="998">
        <f t="shared" si="11"/>
        <v>0</v>
      </c>
      <c r="AD40" s="1066">
        <f t="shared" si="11"/>
        <v>0</v>
      </c>
      <c r="AE40" s="998">
        <f t="shared" si="11"/>
        <v>0</v>
      </c>
      <c r="AF40" s="875">
        <f t="shared" si="11"/>
        <v>0</v>
      </c>
      <c r="AG40" s="875">
        <f t="shared" si="11"/>
        <v>0</v>
      </c>
    </row>
    <row r="41" spans="1:33" s="335" customFormat="1" ht="14.25" customHeight="1" hidden="1">
      <c r="A41" s="1093"/>
      <c r="B41" s="1096"/>
      <c r="C41" s="821"/>
      <c r="D41" s="801"/>
      <c r="E41" s="801"/>
      <c r="F41" s="801"/>
      <c r="G41" s="822"/>
      <c r="H41" s="336">
        <f>H47</f>
        <v>0</v>
      </c>
      <c r="I41" s="1089"/>
      <c r="J41" s="1001"/>
      <c r="K41" s="1001"/>
      <c r="L41" s="1001"/>
      <c r="M41" s="1001"/>
      <c r="N41" s="1001"/>
      <c r="O41" s="1068"/>
      <c r="P41" s="1001"/>
      <c r="Q41" s="1001"/>
      <c r="R41" s="872"/>
      <c r="S41" s="1001"/>
      <c r="T41" s="1068"/>
      <c r="U41" s="876"/>
      <c r="V41" s="1000"/>
      <c r="W41" s="1001"/>
      <c r="X41" s="1068"/>
      <c r="Y41" s="1001"/>
      <c r="Z41" s="876"/>
      <c r="AA41" s="931"/>
      <c r="AB41" s="1000"/>
      <c r="AC41" s="1001"/>
      <c r="AD41" s="1068"/>
      <c r="AE41" s="1001"/>
      <c r="AF41" s="876"/>
      <c r="AG41" s="876"/>
    </row>
    <row r="42" spans="1:33" s="335" customFormat="1" ht="15.75" customHeight="1" hidden="1">
      <c r="A42" s="1093"/>
      <c r="B42" s="1096"/>
      <c r="C42" s="821"/>
      <c r="D42" s="801"/>
      <c r="E42" s="801"/>
      <c r="F42" s="801"/>
      <c r="G42" s="822"/>
      <c r="H42" s="336">
        <f>H38+H40</f>
        <v>9020000</v>
      </c>
      <c r="I42" s="1090" t="s">
        <v>189</v>
      </c>
      <c r="J42" s="998">
        <f aca="true" t="shared" si="12" ref="J42:Q42">J38+J40</f>
        <v>4470000</v>
      </c>
      <c r="K42" s="998">
        <f t="shared" si="12"/>
        <v>3352500</v>
      </c>
      <c r="L42" s="998">
        <f t="shared" si="12"/>
        <v>0</v>
      </c>
      <c r="M42" s="998">
        <f t="shared" si="12"/>
        <v>3352500</v>
      </c>
      <c r="N42" s="998">
        <f t="shared" si="12"/>
        <v>1117500</v>
      </c>
      <c r="O42" s="1066">
        <f t="shared" si="12"/>
        <v>1117500</v>
      </c>
      <c r="P42" s="998">
        <f t="shared" si="12"/>
        <v>0</v>
      </c>
      <c r="Q42" s="998">
        <f t="shared" si="12"/>
        <v>0</v>
      </c>
      <c r="R42" s="872"/>
      <c r="S42" s="998">
        <f aca="true" t="shared" si="13" ref="S42:AG42">S38+S40</f>
        <v>0</v>
      </c>
      <c r="T42" s="1066">
        <f t="shared" si="13"/>
        <v>1117500</v>
      </c>
      <c r="U42" s="875">
        <f t="shared" si="13"/>
        <v>3352500</v>
      </c>
      <c r="V42" s="996">
        <f t="shared" si="13"/>
        <v>4550000</v>
      </c>
      <c r="W42" s="998">
        <f t="shared" si="13"/>
        <v>3412500</v>
      </c>
      <c r="X42" s="1066">
        <f t="shared" si="13"/>
        <v>1137500</v>
      </c>
      <c r="Y42" s="998">
        <f t="shared" si="13"/>
        <v>0</v>
      </c>
      <c r="Z42" s="875">
        <f t="shared" si="13"/>
        <v>0</v>
      </c>
      <c r="AA42" s="930">
        <f t="shared" si="13"/>
        <v>3412500</v>
      </c>
      <c r="AB42" s="996">
        <f t="shared" si="13"/>
        <v>0</v>
      </c>
      <c r="AC42" s="998">
        <f t="shared" si="13"/>
        <v>0</v>
      </c>
      <c r="AD42" s="1066">
        <f t="shared" si="13"/>
        <v>0</v>
      </c>
      <c r="AE42" s="998">
        <f t="shared" si="13"/>
        <v>0</v>
      </c>
      <c r="AF42" s="875">
        <f t="shared" si="13"/>
        <v>0</v>
      </c>
      <c r="AG42" s="875">
        <f t="shared" si="13"/>
        <v>0</v>
      </c>
    </row>
    <row r="43" spans="1:33" s="335" customFormat="1" ht="14.25" customHeight="1" hidden="1" thickBot="1">
      <c r="A43" s="1094"/>
      <c r="B43" s="1097"/>
      <c r="C43" s="823"/>
      <c r="D43" s="804"/>
      <c r="E43" s="804"/>
      <c r="F43" s="804"/>
      <c r="G43" s="824"/>
      <c r="H43" s="336">
        <f>H39+H41</f>
        <v>6765000</v>
      </c>
      <c r="I43" s="1131"/>
      <c r="J43" s="999"/>
      <c r="K43" s="999"/>
      <c r="L43" s="999"/>
      <c r="M43" s="999"/>
      <c r="N43" s="999"/>
      <c r="O43" s="1067"/>
      <c r="P43" s="999"/>
      <c r="Q43" s="999"/>
      <c r="R43" s="1144"/>
      <c r="S43" s="999"/>
      <c r="T43" s="1067"/>
      <c r="U43" s="877"/>
      <c r="V43" s="997"/>
      <c r="W43" s="999"/>
      <c r="X43" s="1067"/>
      <c r="Y43" s="999"/>
      <c r="Z43" s="877"/>
      <c r="AA43" s="932"/>
      <c r="AB43" s="997"/>
      <c r="AC43" s="999"/>
      <c r="AD43" s="1067"/>
      <c r="AE43" s="999"/>
      <c r="AF43" s="877"/>
      <c r="AG43" s="877"/>
    </row>
    <row r="44" spans="1:33" ht="15.75" customHeight="1" hidden="1">
      <c r="A44" s="778" t="s">
        <v>73</v>
      </c>
      <c r="B44" s="781"/>
      <c r="C44" s="785" t="s">
        <v>200</v>
      </c>
      <c r="D44" s="851" t="s">
        <v>201</v>
      </c>
      <c r="E44" s="854" t="s">
        <v>202</v>
      </c>
      <c r="F44" s="852" t="s">
        <v>203</v>
      </c>
      <c r="G44" s="855" t="s">
        <v>204</v>
      </c>
      <c r="H44" s="338">
        <v>9020000</v>
      </c>
      <c r="I44" s="777" t="s">
        <v>187</v>
      </c>
      <c r="J44" s="976">
        <f>K44+N44</f>
        <v>4470000</v>
      </c>
      <c r="K44" s="976">
        <f>L44+M44</f>
        <v>3352500</v>
      </c>
      <c r="L44" s="977">
        <v>0</v>
      </c>
      <c r="M44" s="977">
        <v>3352500</v>
      </c>
      <c r="N44" s="976">
        <f>O44+P44+Q44</f>
        <v>1117500</v>
      </c>
      <c r="O44" s="977">
        <v>1117500</v>
      </c>
      <c r="P44" s="977">
        <v>0</v>
      </c>
      <c r="Q44" s="977">
        <v>0</v>
      </c>
      <c r="R44" s="870"/>
      <c r="S44" s="977">
        <v>0</v>
      </c>
      <c r="T44" s="977">
        <v>1117500</v>
      </c>
      <c r="U44" s="864">
        <v>3352500</v>
      </c>
      <c r="V44" s="975">
        <f>W44+X44+Y44+Z44</f>
        <v>4550000</v>
      </c>
      <c r="W44" s="977">
        <v>3412500</v>
      </c>
      <c r="X44" s="977">
        <v>1137500</v>
      </c>
      <c r="Y44" s="977">
        <v>0</v>
      </c>
      <c r="Z44" s="973">
        <v>0</v>
      </c>
      <c r="AA44" s="918">
        <v>3412500</v>
      </c>
      <c r="AB44" s="975">
        <f>AC44+AD44+AE44+AF44</f>
        <v>0</v>
      </c>
      <c r="AC44" s="977">
        <v>0</v>
      </c>
      <c r="AD44" s="977">
        <v>0</v>
      </c>
      <c r="AE44" s="977">
        <v>0</v>
      </c>
      <c r="AF44" s="973">
        <v>0</v>
      </c>
      <c r="AG44" s="864">
        <v>0</v>
      </c>
    </row>
    <row r="45" spans="1:33" ht="18.75" customHeight="1" hidden="1">
      <c r="A45" s="1101"/>
      <c r="B45" s="782"/>
      <c r="C45" s="786"/>
      <c r="D45" s="838"/>
      <c r="E45" s="841"/>
      <c r="F45" s="790"/>
      <c r="G45" s="771"/>
      <c r="H45" s="338">
        <v>6765000</v>
      </c>
      <c r="I45" s="776"/>
      <c r="J45" s="761"/>
      <c r="K45" s="761"/>
      <c r="L45" s="752"/>
      <c r="M45" s="752"/>
      <c r="N45" s="761"/>
      <c r="O45" s="752"/>
      <c r="P45" s="752"/>
      <c r="Q45" s="752"/>
      <c r="R45" s="872"/>
      <c r="S45" s="752"/>
      <c r="T45" s="752"/>
      <c r="U45" s="762"/>
      <c r="V45" s="760"/>
      <c r="W45" s="752"/>
      <c r="X45" s="752"/>
      <c r="Y45" s="752"/>
      <c r="Z45" s="754"/>
      <c r="AA45" s="920"/>
      <c r="AB45" s="760"/>
      <c r="AC45" s="752"/>
      <c r="AD45" s="752"/>
      <c r="AE45" s="752"/>
      <c r="AF45" s="754"/>
      <c r="AG45" s="762"/>
    </row>
    <row r="46" spans="1:33" ht="20.25" customHeight="1" hidden="1">
      <c r="A46" s="780"/>
      <c r="B46" s="783"/>
      <c r="C46" s="787"/>
      <c r="D46" s="839"/>
      <c r="E46" s="842"/>
      <c r="F46" s="783"/>
      <c r="G46" s="772"/>
      <c r="H46" s="338">
        <v>0</v>
      </c>
      <c r="I46" s="775" t="s">
        <v>188</v>
      </c>
      <c r="J46" s="761">
        <f>K46+N46</f>
        <v>0</v>
      </c>
      <c r="K46" s="761">
        <f>L46+M46</f>
        <v>0</v>
      </c>
      <c r="L46" s="752">
        <v>0</v>
      </c>
      <c r="M46" s="752">
        <v>0</v>
      </c>
      <c r="N46" s="761">
        <f>O46+P46+Q46</f>
        <v>0</v>
      </c>
      <c r="O46" s="752">
        <v>0</v>
      </c>
      <c r="P46" s="752">
        <v>0</v>
      </c>
      <c r="Q46" s="752">
        <v>0</v>
      </c>
      <c r="R46" s="872"/>
      <c r="S46" s="752">
        <v>0</v>
      </c>
      <c r="T46" s="752">
        <v>0</v>
      </c>
      <c r="U46" s="762">
        <v>0</v>
      </c>
      <c r="V46" s="760">
        <f>W46+X46+Y46+Z46</f>
        <v>0</v>
      </c>
      <c r="W46" s="752">
        <v>0</v>
      </c>
      <c r="X46" s="752">
        <v>0</v>
      </c>
      <c r="Y46" s="752">
        <v>0</v>
      </c>
      <c r="Z46" s="754">
        <v>0</v>
      </c>
      <c r="AA46" s="920">
        <v>0</v>
      </c>
      <c r="AB46" s="760">
        <f>AC46+AD46+AE46+AF46</f>
        <v>0</v>
      </c>
      <c r="AC46" s="752">
        <v>0</v>
      </c>
      <c r="AD46" s="752">
        <v>0</v>
      </c>
      <c r="AE46" s="752">
        <v>0</v>
      </c>
      <c r="AF46" s="754">
        <v>0</v>
      </c>
      <c r="AG46" s="762">
        <v>0</v>
      </c>
    </row>
    <row r="47" spans="1:33" ht="23.25" customHeight="1" hidden="1">
      <c r="A47" s="780"/>
      <c r="B47" s="783"/>
      <c r="C47" s="787"/>
      <c r="D47" s="839"/>
      <c r="E47" s="842"/>
      <c r="F47" s="783"/>
      <c r="G47" s="772"/>
      <c r="H47" s="338">
        <v>0</v>
      </c>
      <c r="I47" s="776"/>
      <c r="J47" s="761"/>
      <c r="K47" s="761"/>
      <c r="L47" s="752"/>
      <c r="M47" s="752"/>
      <c r="N47" s="761"/>
      <c r="O47" s="752"/>
      <c r="P47" s="752"/>
      <c r="Q47" s="752"/>
      <c r="R47" s="872"/>
      <c r="S47" s="752"/>
      <c r="T47" s="752"/>
      <c r="U47" s="762"/>
      <c r="V47" s="760"/>
      <c r="W47" s="752"/>
      <c r="X47" s="752"/>
      <c r="Y47" s="752"/>
      <c r="Z47" s="754"/>
      <c r="AA47" s="920"/>
      <c r="AB47" s="760"/>
      <c r="AC47" s="752"/>
      <c r="AD47" s="752"/>
      <c r="AE47" s="752"/>
      <c r="AF47" s="754"/>
      <c r="AG47" s="762"/>
    </row>
    <row r="48" spans="1:33" ht="14.25" customHeight="1" hidden="1">
      <c r="A48" s="780"/>
      <c r="B48" s="783"/>
      <c r="C48" s="787"/>
      <c r="D48" s="839"/>
      <c r="E48" s="842"/>
      <c r="F48" s="783"/>
      <c r="G48" s="772"/>
      <c r="H48" s="340">
        <f>H44+H46</f>
        <v>9020000</v>
      </c>
      <c r="I48" s="775" t="s">
        <v>189</v>
      </c>
      <c r="J48" s="761">
        <f aca="true" t="shared" si="14" ref="J48:Q48">J44+J46</f>
        <v>4470000</v>
      </c>
      <c r="K48" s="761">
        <f t="shared" si="14"/>
        <v>3352500</v>
      </c>
      <c r="L48" s="761">
        <f t="shared" si="14"/>
        <v>0</v>
      </c>
      <c r="M48" s="761">
        <f t="shared" si="14"/>
        <v>3352500</v>
      </c>
      <c r="N48" s="761">
        <f t="shared" si="14"/>
        <v>1117500</v>
      </c>
      <c r="O48" s="761">
        <f t="shared" si="14"/>
        <v>1117500</v>
      </c>
      <c r="P48" s="761">
        <f t="shared" si="14"/>
        <v>0</v>
      </c>
      <c r="Q48" s="761">
        <f t="shared" si="14"/>
        <v>0</v>
      </c>
      <c r="R48" s="872"/>
      <c r="S48" s="761">
        <f aca="true" t="shared" si="15" ref="S48:AG48">S44+S46</f>
        <v>0</v>
      </c>
      <c r="T48" s="761">
        <f t="shared" si="15"/>
        <v>1117500</v>
      </c>
      <c r="U48" s="868">
        <f t="shared" si="15"/>
        <v>3352500</v>
      </c>
      <c r="V48" s="760">
        <f t="shared" si="15"/>
        <v>4550000</v>
      </c>
      <c r="W48" s="761">
        <f t="shared" si="15"/>
        <v>3412500</v>
      </c>
      <c r="X48" s="761">
        <f t="shared" si="15"/>
        <v>1137500</v>
      </c>
      <c r="Y48" s="761">
        <f t="shared" si="15"/>
        <v>0</v>
      </c>
      <c r="Z48" s="982">
        <f t="shared" si="15"/>
        <v>0</v>
      </c>
      <c r="AA48" s="923">
        <f t="shared" si="15"/>
        <v>3412500</v>
      </c>
      <c r="AB48" s="760">
        <f t="shared" si="15"/>
        <v>0</v>
      </c>
      <c r="AC48" s="761">
        <f t="shared" si="15"/>
        <v>0</v>
      </c>
      <c r="AD48" s="761">
        <f t="shared" si="15"/>
        <v>0</v>
      </c>
      <c r="AE48" s="761">
        <f t="shared" si="15"/>
        <v>0</v>
      </c>
      <c r="AF48" s="982">
        <f t="shared" si="15"/>
        <v>0</v>
      </c>
      <c r="AG48" s="868">
        <f t="shared" si="15"/>
        <v>0</v>
      </c>
    </row>
    <row r="49" spans="1:33" ht="23.25" customHeight="1" hidden="1" thickBot="1">
      <c r="A49" s="1102"/>
      <c r="B49" s="784"/>
      <c r="C49" s="788"/>
      <c r="D49" s="839"/>
      <c r="E49" s="843"/>
      <c r="F49" s="784"/>
      <c r="G49" s="773"/>
      <c r="H49" s="340">
        <f>H45+H47</f>
        <v>6765000</v>
      </c>
      <c r="I49" s="777"/>
      <c r="J49" s="1047"/>
      <c r="K49" s="1047"/>
      <c r="L49" s="1047"/>
      <c r="M49" s="1047"/>
      <c r="N49" s="1047"/>
      <c r="O49" s="1047"/>
      <c r="P49" s="1047"/>
      <c r="Q49" s="1047"/>
      <c r="R49" s="1231"/>
      <c r="S49" s="1047"/>
      <c r="T49" s="1047"/>
      <c r="U49" s="901"/>
      <c r="V49" s="1065"/>
      <c r="W49" s="1047"/>
      <c r="X49" s="1047"/>
      <c r="Y49" s="1047"/>
      <c r="Z49" s="1063"/>
      <c r="AA49" s="959"/>
      <c r="AB49" s="1065"/>
      <c r="AC49" s="1047"/>
      <c r="AD49" s="1047"/>
      <c r="AE49" s="1047"/>
      <c r="AF49" s="1063"/>
      <c r="AG49" s="901"/>
    </row>
    <row r="50" spans="1:33" s="335" customFormat="1" ht="21" customHeight="1">
      <c r="A50" s="1162"/>
      <c r="B50" s="781" t="s">
        <v>205</v>
      </c>
      <c r="C50" s="818" t="s">
        <v>206</v>
      </c>
      <c r="D50" s="819"/>
      <c r="E50" s="819"/>
      <c r="F50" s="819"/>
      <c r="G50" s="820"/>
      <c r="H50" s="336">
        <f>H56+H62+H68+H74+H80+H86+H92+H98+H104+H110+H116</f>
        <v>73580623</v>
      </c>
      <c r="I50" s="1088" t="s">
        <v>187</v>
      </c>
      <c r="J50" s="870">
        <f aca="true" t="shared" si="16" ref="J50:AG50">J56+J62+J68+J74+J80+J86+J92+J98+J104+J110+J116</f>
        <v>33228441</v>
      </c>
      <c r="K50" s="870">
        <f t="shared" si="16"/>
        <v>24768708</v>
      </c>
      <c r="L50" s="870">
        <f t="shared" si="16"/>
        <v>0</v>
      </c>
      <c r="M50" s="870">
        <f t="shared" si="16"/>
        <v>24768708</v>
      </c>
      <c r="N50" s="870">
        <f t="shared" si="16"/>
        <v>8459733</v>
      </c>
      <c r="O50" s="1064">
        <f t="shared" si="16"/>
        <v>6834733</v>
      </c>
      <c r="P50" s="870">
        <f t="shared" si="16"/>
        <v>829000</v>
      </c>
      <c r="Q50" s="870">
        <f t="shared" si="16"/>
        <v>796000</v>
      </c>
      <c r="R50" s="870">
        <f t="shared" si="16"/>
        <v>0</v>
      </c>
      <c r="S50" s="870">
        <f t="shared" si="16"/>
        <v>0</v>
      </c>
      <c r="T50" s="1064">
        <f t="shared" si="16"/>
        <v>8459733</v>
      </c>
      <c r="U50" s="873">
        <f t="shared" si="16"/>
        <v>3071250</v>
      </c>
      <c r="V50" s="994">
        <f t="shared" si="16"/>
        <v>35808599</v>
      </c>
      <c r="W50" s="870">
        <f t="shared" si="16"/>
        <v>26725725</v>
      </c>
      <c r="X50" s="1064">
        <f t="shared" si="16"/>
        <v>6185154</v>
      </c>
      <c r="Y50" s="870">
        <f t="shared" si="16"/>
        <v>1693720</v>
      </c>
      <c r="Z50" s="873">
        <f t="shared" si="16"/>
        <v>1204000</v>
      </c>
      <c r="AA50" s="928">
        <f t="shared" si="16"/>
        <v>5070000</v>
      </c>
      <c r="AB50" s="994">
        <f t="shared" si="16"/>
        <v>1582000</v>
      </c>
      <c r="AC50" s="870">
        <f t="shared" si="16"/>
        <v>1186500</v>
      </c>
      <c r="AD50" s="1064">
        <f t="shared" si="16"/>
        <v>395500</v>
      </c>
      <c r="AE50" s="870">
        <f t="shared" si="16"/>
        <v>0</v>
      </c>
      <c r="AF50" s="873">
        <f t="shared" si="16"/>
        <v>0</v>
      </c>
      <c r="AG50" s="873">
        <f t="shared" si="16"/>
        <v>1186500</v>
      </c>
    </row>
    <row r="51" spans="1:33" s="335" customFormat="1" ht="21" customHeight="1">
      <c r="A51" s="1092"/>
      <c r="B51" s="1095"/>
      <c r="C51" s="821"/>
      <c r="D51" s="801"/>
      <c r="E51" s="801"/>
      <c r="F51" s="801"/>
      <c r="G51" s="822"/>
      <c r="H51" s="336">
        <f>H57+H63+H69+H75+H81+H87+H93+H99+H105+H111+H117</f>
        <v>54902121</v>
      </c>
      <c r="I51" s="1089"/>
      <c r="J51" s="872"/>
      <c r="K51" s="872"/>
      <c r="L51" s="872"/>
      <c r="M51" s="872"/>
      <c r="N51" s="872"/>
      <c r="O51" s="1062"/>
      <c r="P51" s="872"/>
      <c r="Q51" s="872"/>
      <c r="R51" s="872"/>
      <c r="S51" s="872"/>
      <c r="T51" s="1062"/>
      <c r="U51" s="862"/>
      <c r="V51" s="978"/>
      <c r="W51" s="872"/>
      <c r="X51" s="1062"/>
      <c r="Y51" s="872"/>
      <c r="Z51" s="862"/>
      <c r="AA51" s="916"/>
      <c r="AB51" s="978"/>
      <c r="AC51" s="872"/>
      <c r="AD51" s="1062"/>
      <c r="AE51" s="872"/>
      <c r="AF51" s="862"/>
      <c r="AG51" s="862"/>
    </row>
    <row r="52" spans="1:33" s="335" customFormat="1" ht="23.25" customHeight="1">
      <c r="A52" s="1093"/>
      <c r="B52" s="1096"/>
      <c r="C52" s="821"/>
      <c r="D52" s="801"/>
      <c r="E52" s="801"/>
      <c r="F52" s="801"/>
      <c r="G52" s="822"/>
      <c r="H52" s="336">
        <f>H58+H64+H70+H76+H82+H88+H94+H100+H106+H112+H118</f>
        <v>0</v>
      </c>
      <c r="I52" s="1090" t="s">
        <v>188</v>
      </c>
      <c r="J52" s="872">
        <f aca="true" t="shared" si="17" ref="J52:AG52">J58+J64+J70+J76+J82+J88+J94+J100+J106+J112+J118</f>
        <v>1613819</v>
      </c>
      <c r="K52" s="872">
        <f t="shared" si="17"/>
        <v>1186500</v>
      </c>
      <c r="L52" s="872">
        <f t="shared" si="17"/>
        <v>0</v>
      </c>
      <c r="M52" s="872">
        <f t="shared" si="17"/>
        <v>1186500</v>
      </c>
      <c r="N52" s="872">
        <f t="shared" si="17"/>
        <v>427319</v>
      </c>
      <c r="O52" s="1062">
        <f t="shared" si="17"/>
        <v>355319</v>
      </c>
      <c r="P52" s="872">
        <f t="shared" si="17"/>
        <v>0</v>
      </c>
      <c r="Q52" s="872">
        <f t="shared" si="17"/>
        <v>0</v>
      </c>
      <c r="R52" s="872">
        <f t="shared" si="17"/>
        <v>72000</v>
      </c>
      <c r="S52" s="872">
        <f t="shared" si="17"/>
        <v>0</v>
      </c>
      <c r="T52" s="1062">
        <f t="shared" si="17"/>
        <v>427319</v>
      </c>
      <c r="U52" s="862">
        <f t="shared" si="17"/>
        <v>1186500</v>
      </c>
      <c r="V52" s="978">
        <f t="shared" si="17"/>
        <v>-31819</v>
      </c>
      <c r="W52" s="872">
        <f t="shared" si="17"/>
        <v>0</v>
      </c>
      <c r="X52" s="1062">
        <f t="shared" si="17"/>
        <v>-31819</v>
      </c>
      <c r="Y52" s="872">
        <f t="shared" si="17"/>
        <v>0</v>
      </c>
      <c r="Z52" s="862">
        <f t="shared" si="17"/>
        <v>0</v>
      </c>
      <c r="AA52" s="916">
        <f t="shared" si="17"/>
        <v>0</v>
      </c>
      <c r="AB52" s="978">
        <f t="shared" si="17"/>
        <v>-1582000</v>
      </c>
      <c r="AC52" s="872">
        <f t="shared" si="17"/>
        <v>-1186500</v>
      </c>
      <c r="AD52" s="1062">
        <f t="shared" si="17"/>
        <v>-395500</v>
      </c>
      <c r="AE52" s="872">
        <f t="shared" si="17"/>
        <v>0</v>
      </c>
      <c r="AF52" s="862">
        <f t="shared" si="17"/>
        <v>0</v>
      </c>
      <c r="AG52" s="862">
        <f t="shared" si="17"/>
        <v>-1186500</v>
      </c>
    </row>
    <row r="53" spans="1:33" s="335" customFormat="1" ht="18.75" customHeight="1">
      <c r="A53" s="1093"/>
      <c r="B53" s="1096"/>
      <c r="C53" s="821"/>
      <c r="D53" s="801"/>
      <c r="E53" s="801"/>
      <c r="F53" s="801"/>
      <c r="G53" s="822"/>
      <c r="H53" s="336">
        <f>H59+H65+H71+H77+H83+H89+H95+H101+H107+H113+H119</f>
        <v>0</v>
      </c>
      <c r="I53" s="1089"/>
      <c r="J53" s="871"/>
      <c r="K53" s="871"/>
      <c r="L53" s="871"/>
      <c r="M53" s="871"/>
      <c r="N53" s="871"/>
      <c r="O53" s="1057"/>
      <c r="P53" s="871"/>
      <c r="Q53" s="871"/>
      <c r="R53" s="871"/>
      <c r="S53" s="871"/>
      <c r="T53" s="1057"/>
      <c r="U53" s="874"/>
      <c r="V53" s="993"/>
      <c r="W53" s="871"/>
      <c r="X53" s="1057"/>
      <c r="Y53" s="871"/>
      <c r="Z53" s="874"/>
      <c r="AA53" s="929"/>
      <c r="AB53" s="993"/>
      <c r="AC53" s="871"/>
      <c r="AD53" s="1057"/>
      <c r="AE53" s="871"/>
      <c r="AF53" s="874"/>
      <c r="AG53" s="874"/>
    </row>
    <row r="54" spans="1:33" s="335" customFormat="1" ht="18" customHeight="1">
      <c r="A54" s="1093"/>
      <c r="B54" s="1096"/>
      <c r="C54" s="821"/>
      <c r="D54" s="801"/>
      <c r="E54" s="801"/>
      <c r="F54" s="801"/>
      <c r="G54" s="822"/>
      <c r="H54" s="336">
        <f>H50+H52</f>
        <v>73580623</v>
      </c>
      <c r="I54" s="1090" t="s">
        <v>189</v>
      </c>
      <c r="J54" s="872">
        <f aca="true" t="shared" si="18" ref="J54:AG54">J50+J52</f>
        <v>34842260</v>
      </c>
      <c r="K54" s="872">
        <f t="shared" si="18"/>
        <v>25955208</v>
      </c>
      <c r="L54" s="872">
        <f t="shared" si="18"/>
        <v>0</v>
      </c>
      <c r="M54" s="872">
        <f t="shared" si="18"/>
        <v>25955208</v>
      </c>
      <c r="N54" s="872">
        <f t="shared" si="18"/>
        <v>8887052</v>
      </c>
      <c r="O54" s="1062">
        <f t="shared" si="18"/>
        <v>7190052</v>
      </c>
      <c r="P54" s="872">
        <f t="shared" si="18"/>
        <v>829000</v>
      </c>
      <c r="Q54" s="872">
        <f t="shared" si="18"/>
        <v>796000</v>
      </c>
      <c r="R54" s="872">
        <f t="shared" si="18"/>
        <v>72000</v>
      </c>
      <c r="S54" s="872">
        <f t="shared" si="18"/>
        <v>0</v>
      </c>
      <c r="T54" s="1062">
        <f t="shared" si="18"/>
        <v>8887052</v>
      </c>
      <c r="U54" s="862">
        <f t="shared" si="18"/>
        <v>4257750</v>
      </c>
      <c r="V54" s="978">
        <f t="shared" si="18"/>
        <v>35776780</v>
      </c>
      <c r="W54" s="872">
        <f t="shared" si="18"/>
        <v>26725725</v>
      </c>
      <c r="X54" s="1062">
        <f t="shared" si="18"/>
        <v>6153335</v>
      </c>
      <c r="Y54" s="872">
        <f t="shared" si="18"/>
        <v>1693720</v>
      </c>
      <c r="Z54" s="862">
        <f t="shared" si="18"/>
        <v>1204000</v>
      </c>
      <c r="AA54" s="916">
        <f t="shared" si="18"/>
        <v>5070000</v>
      </c>
      <c r="AB54" s="978">
        <f t="shared" si="18"/>
        <v>0</v>
      </c>
      <c r="AC54" s="872">
        <f t="shared" si="18"/>
        <v>0</v>
      </c>
      <c r="AD54" s="1062">
        <f t="shared" si="18"/>
        <v>0</v>
      </c>
      <c r="AE54" s="872">
        <f t="shared" si="18"/>
        <v>0</v>
      </c>
      <c r="AF54" s="862">
        <f t="shared" si="18"/>
        <v>0</v>
      </c>
      <c r="AG54" s="862">
        <f t="shared" si="18"/>
        <v>0</v>
      </c>
    </row>
    <row r="55" spans="1:33" s="335" customFormat="1" ht="15.75" customHeight="1" thickBot="1">
      <c r="A55" s="1094"/>
      <c r="B55" s="1097"/>
      <c r="C55" s="823"/>
      <c r="D55" s="804"/>
      <c r="E55" s="804"/>
      <c r="F55" s="804"/>
      <c r="G55" s="824"/>
      <c r="H55" s="336">
        <f>H51+H53</f>
        <v>54902121</v>
      </c>
      <c r="I55" s="1131"/>
      <c r="J55" s="980"/>
      <c r="K55" s="980"/>
      <c r="L55" s="980"/>
      <c r="M55" s="980"/>
      <c r="N55" s="980"/>
      <c r="O55" s="1058"/>
      <c r="P55" s="980"/>
      <c r="Q55" s="980"/>
      <c r="R55" s="980"/>
      <c r="S55" s="980"/>
      <c r="T55" s="1058"/>
      <c r="U55" s="863"/>
      <c r="V55" s="979"/>
      <c r="W55" s="980"/>
      <c r="X55" s="1058"/>
      <c r="Y55" s="980"/>
      <c r="Z55" s="863"/>
      <c r="AA55" s="917"/>
      <c r="AB55" s="979"/>
      <c r="AC55" s="980"/>
      <c r="AD55" s="1058"/>
      <c r="AE55" s="980"/>
      <c r="AF55" s="863"/>
      <c r="AG55" s="863"/>
    </row>
    <row r="56" spans="1:33" ht="20.25" customHeight="1" hidden="1">
      <c r="A56" s="778" t="s">
        <v>91</v>
      </c>
      <c r="B56" s="850" t="s">
        <v>207</v>
      </c>
      <c r="C56" s="850" t="s">
        <v>208</v>
      </c>
      <c r="D56" s="848" t="s">
        <v>209</v>
      </c>
      <c r="E56" s="850" t="s">
        <v>210</v>
      </c>
      <c r="F56" s="850" t="s">
        <v>211</v>
      </c>
      <c r="G56" s="855" t="s">
        <v>212</v>
      </c>
      <c r="H56" s="338">
        <v>22193020</v>
      </c>
      <c r="I56" s="777" t="s">
        <v>187</v>
      </c>
      <c r="J56" s="1099">
        <f>K56+N56</f>
        <v>7399350</v>
      </c>
      <c r="K56" s="1099">
        <f>L56+M56</f>
        <v>5522940</v>
      </c>
      <c r="L56" s="1011">
        <v>0</v>
      </c>
      <c r="M56" s="1011">
        <v>5522940</v>
      </c>
      <c r="N56" s="1099">
        <f>O56+P56+Q56</f>
        <v>1876410</v>
      </c>
      <c r="O56" s="977">
        <v>755410</v>
      </c>
      <c r="P56" s="1011">
        <v>621000</v>
      </c>
      <c r="Q56" s="1011">
        <v>500000</v>
      </c>
      <c r="R56" s="870"/>
      <c r="S56" s="1011">
        <v>0</v>
      </c>
      <c r="T56" s="977">
        <v>1876410</v>
      </c>
      <c r="U56" s="864">
        <v>0</v>
      </c>
      <c r="V56" s="1048">
        <f>W56+X56+Y56+Z56</f>
        <v>14748670</v>
      </c>
      <c r="W56" s="1011">
        <v>11088075</v>
      </c>
      <c r="X56" s="977">
        <v>1943875</v>
      </c>
      <c r="Y56" s="1011">
        <v>1216720</v>
      </c>
      <c r="Z56" s="864">
        <v>500000</v>
      </c>
      <c r="AA56" s="918">
        <v>0</v>
      </c>
      <c r="AB56" s="1048">
        <f>AC56+AD56+AE56+AF56</f>
        <v>0</v>
      </c>
      <c r="AC56" s="1011">
        <v>0</v>
      </c>
      <c r="AD56" s="977">
        <v>0</v>
      </c>
      <c r="AE56" s="1011">
        <v>0</v>
      </c>
      <c r="AF56" s="864">
        <v>0</v>
      </c>
      <c r="AG56" s="864">
        <v>0</v>
      </c>
    </row>
    <row r="57" spans="1:33" ht="21" customHeight="1" hidden="1">
      <c r="A57" s="1101"/>
      <c r="B57" s="790"/>
      <c r="C57" s="765"/>
      <c r="D57" s="765"/>
      <c r="E57" s="765"/>
      <c r="F57" s="790"/>
      <c r="G57" s="771"/>
      <c r="H57" s="338">
        <v>16644765</v>
      </c>
      <c r="I57" s="776"/>
      <c r="J57" s="1045"/>
      <c r="K57" s="1045"/>
      <c r="L57" s="1008"/>
      <c r="M57" s="1008"/>
      <c r="N57" s="1045"/>
      <c r="O57" s="752"/>
      <c r="P57" s="1008"/>
      <c r="Q57" s="1008"/>
      <c r="R57" s="872"/>
      <c r="S57" s="1008"/>
      <c r="T57" s="752"/>
      <c r="U57" s="762"/>
      <c r="V57" s="774"/>
      <c r="W57" s="1008"/>
      <c r="X57" s="752"/>
      <c r="Y57" s="1008"/>
      <c r="Z57" s="762"/>
      <c r="AA57" s="920"/>
      <c r="AB57" s="774"/>
      <c r="AC57" s="1008"/>
      <c r="AD57" s="752"/>
      <c r="AE57" s="1008"/>
      <c r="AF57" s="762"/>
      <c r="AG57" s="762"/>
    </row>
    <row r="58" spans="1:33" ht="18" customHeight="1" hidden="1">
      <c r="A58" s="780"/>
      <c r="B58" s="790"/>
      <c r="C58" s="766"/>
      <c r="D58" s="766"/>
      <c r="E58" s="766"/>
      <c r="F58" s="783"/>
      <c r="G58" s="772"/>
      <c r="H58" s="338">
        <v>0</v>
      </c>
      <c r="I58" s="775" t="s">
        <v>188</v>
      </c>
      <c r="J58" s="1045">
        <f>K58+N58</f>
        <v>0</v>
      </c>
      <c r="K58" s="1045">
        <f>L58+M58</f>
        <v>0</v>
      </c>
      <c r="L58" s="1018">
        <v>0</v>
      </c>
      <c r="M58" s="1018">
        <v>0</v>
      </c>
      <c r="N58" s="1045">
        <f>O58+P58+Q58</f>
        <v>0</v>
      </c>
      <c r="O58" s="752">
        <v>0</v>
      </c>
      <c r="P58" s="1018">
        <v>0</v>
      </c>
      <c r="Q58" s="1018">
        <v>0</v>
      </c>
      <c r="R58" s="872"/>
      <c r="S58" s="1018">
        <v>0</v>
      </c>
      <c r="T58" s="753">
        <v>0</v>
      </c>
      <c r="U58" s="865">
        <v>0</v>
      </c>
      <c r="V58" s="774">
        <f>W58+X58+Y58+Z58</f>
        <v>0</v>
      </c>
      <c r="W58" s="1008">
        <v>0</v>
      </c>
      <c r="X58" s="752">
        <v>0</v>
      </c>
      <c r="Y58" s="1018">
        <v>0</v>
      </c>
      <c r="Z58" s="865">
        <v>0</v>
      </c>
      <c r="AA58" s="919">
        <v>0</v>
      </c>
      <c r="AB58" s="774">
        <f>AC58+AD58+AE58+AF58</f>
        <v>0</v>
      </c>
      <c r="AC58" s="1008">
        <v>0</v>
      </c>
      <c r="AD58" s="752">
        <v>0</v>
      </c>
      <c r="AE58" s="1018">
        <v>0</v>
      </c>
      <c r="AF58" s="865">
        <v>0</v>
      </c>
      <c r="AG58" s="865">
        <v>0</v>
      </c>
    </row>
    <row r="59" spans="1:33" ht="21" customHeight="1" hidden="1">
      <c r="A59" s="780"/>
      <c r="B59" s="790"/>
      <c r="C59" s="766"/>
      <c r="D59" s="766"/>
      <c r="E59" s="766"/>
      <c r="F59" s="783"/>
      <c r="G59" s="772"/>
      <c r="H59" s="338">
        <v>0</v>
      </c>
      <c r="I59" s="776"/>
      <c r="J59" s="1045"/>
      <c r="K59" s="1045"/>
      <c r="L59" s="1018"/>
      <c r="M59" s="1018"/>
      <c r="N59" s="1045"/>
      <c r="O59" s="753"/>
      <c r="P59" s="1018"/>
      <c r="Q59" s="1018"/>
      <c r="R59" s="872"/>
      <c r="S59" s="1018"/>
      <c r="T59" s="753"/>
      <c r="U59" s="865"/>
      <c r="V59" s="774"/>
      <c r="W59" s="1008"/>
      <c r="X59" s="753"/>
      <c r="Y59" s="1018"/>
      <c r="Z59" s="865"/>
      <c r="AA59" s="919"/>
      <c r="AB59" s="774"/>
      <c r="AC59" s="1008"/>
      <c r="AD59" s="753"/>
      <c r="AE59" s="1018"/>
      <c r="AF59" s="865"/>
      <c r="AG59" s="865"/>
    </row>
    <row r="60" spans="1:33" ht="18" customHeight="1" hidden="1">
      <c r="A60" s="780"/>
      <c r="B60" s="790"/>
      <c r="C60" s="766"/>
      <c r="D60" s="766"/>
      <c r="E60" s="766"/>
      <c r="F60" s="783"/>
      <c r="G60" s="772"/>
      <c r="H60" s="340">
        <f>H56+H58</f>
        <v>22193020</v>
      </c>
      <c r="I60" s="775" t="s">
        <v>189</v>
      </c>
      <c r="J60" s="1045">
        <f aca="true" t="shared" si="19" ref="J60:Q60">J56+J58</f>
        <v>7399350</v>
      </c>
      <c r="K60" s="1045">
        <f t="shared" si="19"/>
        <v>5522940</v>
      </c>
      <c r="L60" s="1045">
        <f t="shared" si="19"/>
        <v>0</v>
      </c>
      <c r="M60" s="1045">
        <f t="shared" si="19"/>
        <v>5522940</v>
      </c>
      <c r="N60" s="1045">
        <f t="shared" si="19"/>
        <v>1876410</v>
      </c>
      <c r="O60" s="761">
        <f t="shared" si="19"/>
        <v>755410</v>
      </c>
      <c r="P60" s="1045">
        <f t="shared" si="19"/>
        <v>621000</v>
      </c>
      <c r="Q60" s="1045">
        <f t="shared" si="19"/>
        <v>500000</v>
      </c>
      <c r="R60" s="872"/>
      <c r="S60" s="1045">
        <f aca="true" t="shared" si="20" ref="S60:AG60">S56+S58</f>
        <v>0</v>
      </c>
      <c r="T60" s="761">
        <f t="shared" si="20"/>
        <v>1876410</v>
      </c>
      <c r="U60" s="893">
        <f t="shared" si="20"/>
        <v>0</v>
      </c>
      <c r="V60" s="774">
        <f t="shared" si="20"/>
        <v>14748670</v>
      </c>
      <c r="W60" s="1045">
        <f t="shared" si="20"/>
        <v>11088075</v>
      </c>
      <c r="X60" s="752">
        <f t="shared" si="20"/>
        <v>1943875</v>
      </c>
      <c r="Y60" s="1008">
        <f t="shared" si="20"/>
        <v>1216720</v>
      </c>
      <c r="Z60" s="762">
        <f t="shared" si="20"/>
        <v>500000</v>
      </c>
      <c r="AA60" s="920">
        <f t="shared" si="20"/>
        <v>0</v>
      </c>
      <c r="AB60" s="774">
        <f t="shared" si="20"/>
        <v>0</v>
      </c>
      <c r="AC60" s="1045">
        <f t="shared" si="20"/>
        <v>0</v>
      </c>
      <c r="AD60" s="752">
        <f t="shared" si="20"/>
        <v>0</v>
      </c>
      <c r="AE60" s="1008">
        <f t="shared" si="20"/>
        <v>0</v>
      </c>
      <c r="AF60" s="762">
        <f t="shared" si="20"/>
        <v>0</v>
      </c>
      <c r="AG60" s="762">
        <f t="shared" si="20"/>
        <v>0</v>
      </c>
    </row>
    <row r="61" spans="1:33" ht="18.75" customHeight="1" hidden="1">
      <c r="A61" s="1102"/>
      <c r="B61" s="790"/>
      <c r="C61" s="767"/>
      <c r="D61" s="767"/>
      <c r="E61" s="767"/>
      <c r="F61" s="784"/>
      <c r="G61" s="773"/>
      <c r="H61" s="340">
        <f>H57+H59</f>
        <v>16644765</v>
      </c>
      <c r="I61" s="776"/>
      <c r="J61" s="1053"/>
      <c r="K61" s="1053"/>
      <c r="L61" s="1053"/>
      <c r="M61" s="1053"/>
      <c r="N61" s="1053"/>
      <c r="O61" s="974"/>
      <c r="P61" s="1053"/>
      <c r="Q61" s="1053"/>
      <c r="R61" s="872"/>
      <c r="S61" s="1053"/>
      <c r="T61" s="974"/>
      <c r="U61" s="897"/>
      <c r="V61" s="1051"/>
      <c r="W61" s="1053"/>
      <c r="X61" s="753"/>
      <c r="Y61" s="1018"/>
      <c r="Z61" s="865"/>
      <c r="AA61" s="919"/>
      <c r="AB61" s="1051"/>
      <c r="AC61" s="1053"/>
      <c r="AD61" s="753"/>
      <c r="AE61" s="1018"/>
      <c r="AF61" s="865"/>
      <c r="AG61" s="865"/>
    </row>
    <row r="62" spans="1:33" ht="17.25" customHeight="1" hidden="1">
      <c r="A62" s="778" t="s">
        <v>93</v>
      </c>
      <c r="B62" s="790"/>
      <c r="C62" s="850" t="s">
        <v>208</v>
      </c>
      <c r="D62" s="848" t="s">
        <v>209</v>
      </c>
      <c r="E62" s="1100" t="s">
        <v>213</v>
      </c>
      <c r="F62" s="850" t="s">
        <v>214</v>
      </c>
      <c r="G62" s="855" t="s">
        <v>212</v>
      </c>
      <c r="H62" s="338">
        <v>19159000</v>
      </c>
      <c r="I62" s="775" t="s">
        <v>187</v>
      </c>
      <c r="J62" s="1045">
        <f>K62+N62</f>
        <v>5760000</v>
      </c>
      <c r="K62" s="1045">
        <f>L62+M62</f>
        <v>4320000</v>
      </c>
      <c r="L62" s="1008">
        <v>0</v>
      </c>
      <c r="M62" s="1008">
        <v>4320000</v>
      </c>
      <c r="N62" s="1045">
        <f>O62+P62+Q62</f>
        <v>1440000</v>
      </c>
      <c r="O62" s="752">
        <v>936000</v>
      </c>
      <c r="P62" s="1008">
        <v>208000</v>
      </c>
      <c r="Q62" s="1008">
        <v>296000</v>
      </c>
      <c r="R62" s="872"/>
      <c r="S62" s="1008">
        <v>0</v>
      </c>
      <c r="T62" s="752">
        <v>1440000</v>
      </c>
      <c r="U62" s="762">
        <v>0</v>
      </c>
      <c r="V62" s="774">
        <f>W62+X62+Y62+Z62</f>
        <v>13399000</v>
      </c>
      <c r="W62" s="1008">
        <v>10049250</v>
      </c>
      <c r="X62" s="752">
        <v>2168750</v>
      </c>
      <c r="Y62" s="1008">
        <v>477000</v>
      </c>
      <c r="Z62" s="762">
        <v>704000</v>
      </c>
      <c r="AA62" s="920">
        <v>0</v>
      </c>
      <c r="AB62" s="774">
        <f>AC62+AD62+AE62+AF62</f>
        <v>0</v>
      </c>
      <c r="AC62" s="1008">
        <v>0</v>
      </c>
      <c r="AD62" s="752">
        <v>0</v>
      </c>
      <c r="AE62" s="1008">
        <v>0</v>
      </c>
      <c r="AF62" s="762">
        <v>0</v>
      </c>
      <c r="AG62" s="762">
        <v>0</v>
      </c>
    </row>
    <row r="63" spans="1:33" ht="18.75" customHeight="1" hidden="1">
      <c r="A63" s="779"/>
      <c r="B63" s="790"/>
      <c r="C63" s="765"/>
      <c r="D63" s="765"/>
      <c r="E63" s="765"/>
      <c r="F63" s="790"/>
      <c r="G63" s="771"/>
      <c r="H63" s="338">
        <v>14369250</v>
      </c>
      <c r="I63" s="776"/>
      <c r="J63" s="1053"/>
      <c r="K63" s="1053"/>
      <c r="L63" s="1018"/>
      <c r="M63" s="1018"/>
      <c r="N63" s="1053"/>
      <c r="O63" s="753"/>
      <c r="P63" s="1018"/>
      <c r="Q63" s="1018"/>
      <c r="R63" s="872"/>
      <c r="S63" s="1018"/>
      <c r="T63" s="753"/>
      <c r="U63" s="865"/>
      <c r="V63" s="1051"/>
      <c r="W63" s="1018"/>
      <c r="X63" s="753"/>
      <c r="Y63" s="1018"/>
      <c r="Z63" s="865"/>
      <c r="AA63" s="919"/>
      <c r="AB63" s="1051"/>
      <c r="AC63" s="1018"/>
      <c r="AD63" s="753"/>
      <c r="AE63" s="1018"/>
      <c r="AF63" s="865"/>
      <c r="AG63" s="865"/>
    </row>
    <row r="64" spans="1:33" ht="18" customHeight="1" hidden="1">
      <c r="A64" s="780"/>
      <c r="B64" s="783"/>
      <c r="C64" s="766"/>
      <c r="D64" s="766"/>
      <c r="E64" s="766"/>
      <c r="F64" s="783"/>
      <c r="G64" s="772"/>
      <c r="H64" s="338">
        <v>0</v>
      </c>
      <c r="I64" s="775" t="s">
        <v>188</v>
      </c>
      <c r="J64" s="1045">
        <f>K64+N64</f>
        <v>0</v>
      </c>
      <c r="K64" s="1045">
        <f>L64+M64</f>
        <v>0</v>
      </c>
      <c r="L64" s="1018">
        <v>0</v>
      </c>
      <c r="M64" s="1018">
        <v>0</v>
      </c>
      <c r="N64" s="1045">
        <f>O64+P64+Q64</f>
        <v>0</v>
      </c>
      <c r="O64" s="752">
        <v>0</v>
      </c>
      <c r="P64" s="1018">
        <v>0</v>
      </c>
      <c r="Q64" s="1018">
        <v>0</v>
      </c>
      <c r="R64" s="872"/>
      <c r="S64" s="1018">
        <v>0</v>
      </c>
      <c r="T64" s="753">
        <v>0</v>
      </c>
      <c r="U64" s="865">
        <v>0</v>
      </c>
      <c r="V64" s="774">
        <f>W64+X64+Y64+Z64</f>
        <v>0</v>
      </c>
      <c r="W64" s="1008">
        <v>0</v>
      </c>
      <c r="X64" s="752">
        <v>0</v>
      </c>
      <c r="Y64" s="1018">
        <v>0</v>
      </c>
      <c r="Z64" s="865">
        <v>0</v>
      </c>
      <c r="AA64" s="955">
        <v>0</v>
      </c>
      <c r="AB64" s="774">
        <f>AC64+AD64+AE64+AF64</f>
        <v>0</v>
      </c>
      <c r="AC64" s="1008">
        <v>0</v>
      </c>
      <c r="AD64" s="752">
        <v>0</v>
      </c>
      <c r="AE64" s="1018">
        <v>0</v>
      </c>
      <c r="AF64" s="865">
        <v>0</v>
      </c>
      <c r="AG64" s="897">
        <v>0</v>
      </c>
    </row>
    <row r="65" spans="1:33" ht="17.25" customHeight="1" hidden="1">
      <c r="A65" s="780"/>
      <c r="B65" s="783"/>
      <c r="C65" s="766"/>
      <c r="D65" s="766"/>
      <c r="E65" s="766"/>
      <c r="F65" s="783"/>
      <c r="G65" s="772"/>
      <c r="H65" s="338">
        <v>0</v>
      </c>
      <c r="I65" s="776"/>
      <c r="J65" s="1053"/>
      <c r="K65" s="1053"/>
      <c r="L65" s="1018"/>
      <c r="M65" s="1018"/>
      <c r="N65" s="1053"/>
      <c r="O65" s="753"/>
      <c r="P65" s="1018"/>
      <c r="Q65" s="1018"/>
      <c r="R65" s="872"/>
      <c r="S65" s="1018"/>
      <c r="T65" s="753"/>
      <c r="U65" s="865"/>
      <c r="V65" s="1051"/>
      <c r="W65" s="1018"/>
      <c r="X65" s="753"/>
      <c r="Y65" s="1018"/>
      <c r="Z65" s="865"/>
      <c r="AA65" s="955"/>
      <c r="AB65" s="1051"/>
      <c r="AC65" s="1018"/>
      <c r="AD65" s="753"/>
      <c r="AE65" s="1018"/>
      <c r="AF65" s="865"/>
      <c r="AG65" s="897"/>
    </row>
    <row r="66" spans="1:33" ht="18" customHeight="1" hidden="1">
      <c r="A66" s="780"/>
      <c r="B66" s="783"/>
      <c r="C66" s="766"/>
      <c r="D66" s="766"/>
      <c r="E66" s="766"/>
      <c r="F66" s="783"/>
      <c r="G66" s="772"/>
      <c r="H66" s="340">
        <f>H62+H64</f>
        <v>19159000</v>
      </c>
      <c r="I66" s="775" t="s">
        <v>189</v>
      </c>
      <c r="J66" s="1053">
        <f aca="true" t="shared" si="21" ref="J66:Q66">J62+J64</f>
        <v>5760000</v>
      </c>
      <c r="K66" s="1053">
        <f t="shared" si="21"/>
        <v>4320000</v>
      </c>
      <c r="L66" s="1053">
        <f t="shared" si="21"/>
        <v>0</v>
      </c>
      <c r="M66" s="1053">
        <f t="shared" si="21"/>
        <v>4320000</v>
      </c>
      <c r="N66" s="1053">
        <f t="shared" si="21"/>
        <v>1440000</v>
      </c>
      <c r="O66" s="974">
        <f t="shared" si="21"/>
        <v>936000</v>
      </c>
      <c r="P66" s="1053">
        <f t="shared" si="21"/>
        <v>208000</v>
      </c>
      <c r="Q66" s="1053">
        <f t="shared" si="21"/>
        <v>296000</v>
      </c>
      <c r="R66" s="872"/>
      <c r="S66" s="1053">
        <f aca="true" t="shared" si="22" ref="S66:AG66">S62+S64</f>
        <v>0</v>
      </c>
      <c r="T66" s="974">
        <f t="shared" si="22"/>
        <v>1440000</v>
      </c>
      <c r="U66" s="897">
        <f t="shared" si="22"/>
        <v>0</v>
      </c>
      <c r="V66" s="1051">
        <f t="shared" si="22"/>
        <v>13399000</v>
      </c>
      <c r="W66" s="1053">
        <f t="shared" si="22"/>
        <v>10049250</v>
      </c>
      <c r="X66" s="974">
        <f t="shared" si="22"/>
        <v>2168750</v>
      </c>
      <c r="Y66" s="1053">
        <f t="shared" si="22"/>
        <v>477000</v>
      </c>
      <c r="Z66" s="897">
        <f t="shared" si="22"/>
        <v>704000</v>
      </c>
      <c r="AA66" s="955">
        <f t="shared" si="22"/>
        <v>0</v>
      </c>
      <c r="AB66" s="1051">
        <f t="shared" si="22"/>
        <v>0</v>
      </c>
      <c r="AC66" s="1053">
        <f t="shared" si="22"/>
        <v>0</v>
      </c>
      <c r="AD66" s="974">
        <f t="shared" si="22"/>
        <v>0</v>
      </c>
      <c r="AE66" s="1053">
        <f t="shared" si="22"/>
        <v>0</v>
      </c>
      <c r="AF66" s="897">
        <f t="shared" si="22"/>
        <v>0</v>
      </c>
      <c r="AG66" s="897">
        <f t="shared" si="22"/>
        <v>0</v>
      </c>
    </row>
    <row r="67" spans="1:33" ht="13.5" customHeight="1" hidden="1">
      <c r="A67" s="1102"/>
      <c r="B67" s="784"/>
      <c r="C67" s="767"/>
      <c r="D67" s="767"/>
      <c r="E67" s="767"/>
      <c r="F67" s="784"/>
      <c r="G67" s="773"/>
      <c r="H67" s="340">
        <f>H63+H65</f>
        <v>14369250</v>
      </c>
      <c r="I67" s="776"/>
      <c r="J67" s="1053"/>
      <c r="K67" s="1053"/>
      <c r="L67" s="1053"/>
      <c r="M67" s="1053"/>
      <c r="N67" s="1053"/>
      <c r="O67" s="974"/>
      <c r="P67" s="1053"/>
      <c r="Q67" s="1053"/>
      <c r="R67" s="872"/>
      <c r="S67" s="1053"/>
      <c r="T67" s="974"/>
      <c r="U67" s="897"/>
      <c r="V67" s="1051"/>
      <c r="W67" s="1053"/>
      <c r="X67" s="974"/>
      <c r="Y67" s="1053"/>
      <c r="Z67" s="897"/>
      <c r="AA67" s="955"/>
      <c r="AB67" s="1051"/>
      <c r="AC67" s="1053"/>
      <c r="AD67" s="974"/>
      <c r="AE67" s="1053"/>
      <c r="AF67" s="897"/>
      <c r="AG67" s="897"/>
    </row>
    <row r="68" spans="1:33" ht="18.75" customHeight="1">
      <c r="A68" s="778" t="s">
        <v>95</v>
      </c>
      <c r="B68" s="850" t="s">
        <v>215</v>
      </c>
      <c r="C68" s="850" t="s">
        <v>216</v>
      </c>
      <c r="D68" s="848" t="s">
        <v>209</v>
      </c>
      <c r="E68" s="850" t="s">
        <v>217</v>
      </c>
      <c r="F68" s="850" t="s">
        <v>218</v>
      </c>
      <c r="G68" s="855" t="s">
        <v>219</v>
      </c>
      <c r="H68" s="338">
        <v>12437000</v>
      </c>
      <c r="I68" s="775" t="s">
        <v>187</v>
      </c>
      <c r="J68" s="761">
        <f>K68+N68</f>
        <v>4095000</v>
      </c>
      <c r="K68" s="761">
        <f>L68+M68</f>
        <v>3071250</v>
      </c>
      <c r="L68" s="752">
        <v>0</v>
      </c>
      <c r="M68" s="752">
        <v>3071250</v>
      </c>
      <c r="N68" s="761">
        <f>O68+P68+Q68</f>
        <v>1023750</v>
      </c>
      <c r="O68" s="752">
        <v>1023750</v>
      </c>
      <c r="P68" s="752">
        <v>0</v>
      </c>
      <c r="Q68" s="752">
        <v>0</v>
      </c>
      <c r="R68" s="752">
        <v>0</v>
      </c>
      <c r="S68" s="752">
        <v>0</v>
      </c>
      <c r="T68" s="752">
        <v>1023750</v>
      </c>
      <c r="U68" s="762">
        <v>3071250</v>
      </c>
      <c r="V68" s="760">
        <f>W68+X68+Y68+Z68</f>
        <v>6760000</v>
      </c>
      <c r="W68" s="752">
        <v>5070000</v>
      </c>
      <c r="X68" s="752">
        <v>1690000</v>
      </c>
      <c r="Y68" s="752">
        <v>0</v>
      </c>
      <c r="Z68" s="754">
        <v>0</v>
      </c>
      <c r="AA68" s="919">
        <v>5070000</v>
      </c>
      <c r="AB68" s="760">
        <f>AC68+AD68+AE68+AF68</f>
        <v>1582000</v>
      </c>
      <c r="AC68" s="752">
        <v>1186500</v>
      </c>
      <c r="AD68" s="752">
        <v>395500</v>
      </c>
      <c r="AE68" s="752">
        <v>0</v>
      </c>
      <c r="AF68" s="754">
        <v>0</v>
      </c>
      <c r="AG68" s="865">
        <v>1186500</v>
      </c>
    </row>
    <row r="69" spans="1:33" ht="17.25" customHeight="1">
      <c r="A69" s="779"/>
      <c r="B69" s="1103"/>
      <c r="C69" s="765"/>
      <c r="D69" s="765"/>
      <c r="E69" s="765"/>
      <c r="F69" s="790"/>
      <c r="G69" s="1105"/>
      <c r="H69" s="338">
        <v>9327750</v>
      </c>
      <c r="I69" s="776"/>
      <c r="J69" s="974"/>
      <c r="K69" s="974"/>
      <c r="L69" s="753"/>
      <c r="M69" s="753"/>
      <c r="N69" s="974"/>
      <c r="O69" s="753"/>
      <c r="P69" s="753"/>
      <c r="Q69" s="753"/>
      <c r="R69" s="753"/>
      <c r="S69" s="753"/>
      <c r="T69" s="753"/>
      <c r="U69" s="865"/>
      <c r="V69" s="988"/>
      <c r="W69" s="753"/>
      <c r="X69" s="753"/>
      <c r="Y69" s="753"/>
      <c r="Z69" s="755"/>
      <c r="AA69" s="919"/>
      <c r="AB69" s="988"/>
      <c r="AC69" s="753"/>
      <c r="AD69" s="753"/>
      <c r="AE69" s="753"/>
      <c r="AF69" s="755"/>
      <c r="AG69" s="865"/>
    </row>
    <row r="70" spans="1:33" ht="20.25" customHeight="1">
      <c r="A70" s="780"/>
      <c r="B70" s="1103"/>
      <c r="C70" s="766"/>
      <c r="D70" s="766"/>
      <c r="E70" s="766"/>
      <c r="F70" s="783"/>
      <c r="G70" s="772"/>
      <c r="H70" s="338">
        <v>0</v>
      </c>
      <c r="I70" s="775" t="s">
        <v>188</v>
      </c>
      <c r="J70" s="761">
        <f>K70+N70</f>
        <v>1582000</v>
      </c>
      <c r="K70" s="761">
        <f>L70+M70</f>
        <v>1186500</v>
      </c>
      <c r="L70" s="753">
        <v>0</v>
      </c>
      <c r="M70" s="753">
        <v>1186500</v>
      </c>
      <c r="N70" s="761">
        <f>O70+P70+Q70</f>
        <v>395500</v>
      </c>
      <c r="O70" s="752">
        <v>395500</v>
      </c>
      <c r="P70" s="753">
        <v>0</v>
      </c>
      <c r="Q70" s="753">
        <v>0</v>
      </c>
      <c r="R70" s="753">
        <v>0</v>
      </c>
      <c r="S70" s="753">
        <v>0</v>
      </c>
      <c r="T70" s="753">
        <v>395500</v>
      </c>
      <c r="U70" s="865">
        <v>1186500</v>
      </c>
      <c r="V70" s="760">
        <f>W70+X70+Y70+Z70</f>
        <v>0</v>
      </c>
      <c r="W70" s="752">
        <v>0</v>
      </c>
      <c r="X70" s="752">
        <v>0</v>
      </c>
      <c r="Y70" s="753">
        <v>0</v>
      </c>
      <c r="Z70" s="755">
        <v>0</v>
      </c>
      <c r="AA70" s="919">
        <v>0</v>
      </c>
      <c r="AB70" s="760">
        <f>AC70+AD70+AE70+AF70</f>
        <v>-1582000</v>
      </c>
      <c r="AC70" s="752">
        <v>-1186500</v>
      </c>
      <c r="AD70" s="752">
        <v>-395500</v>
      </c>
      <c r="AE70" s="753">
        <v>0</v>
      </c>
      <c r="AF70" s="755">
        <v>0</v>
      </c>
      <c r="AG70" s="865">
        <v>-1186500</v>
      </c>
    </row>
    <row r="71" spans="1:33" ht="17.25" customHeight="1">
      <c r="A71" s="780"/>
      <c r="B71" s="1103"/>
      <c r="C71" s="766"/>
      <c r="D71" s="766"/>
      <c r="E71" s="766"/>
      <c r="F71" s="783"/>
      <c r="G71" s="772"/>
      <c r="H71" s="338">
        <v>0</v>
      </c>
      <c r="I71" s="776"/>
      <c r="J71" s="974"/>
      <c r="K71" s="974"/>
      <c r="L71" s="753"/>
      <c r="M71" s="753"/>
      <c r="N71" s="974"/>
      <c r="O71" s="753"/>
      <c r="P71" s="753"/>
      <c r="Q71" s="753"/>
      <c r="R71" s="753"/>
      <c r="S71" s="753"/>
      <c r="T71" s="753"/>
      <c r="U71" s="865"/>
      <c r="V71" s="988"/>
      <c r="W71" s="753"/>
      <c r="X71" s="753"/>
      <c r="Y71" s="753"/>
      <c r="Z71" s="755"/>
      <c r="AA71" s="919"/>
      <c r="AB71" s="988"/>
      <c r="AC71" s="753"/>
      <c r="AD71" s="753"/>
      <c r="AE71" s="753"/>
      <c r="AF71" s="755"/>
      <c r="AG71" s="865"/>
    </row>
    <row r="72" spans="1:33" ht="12" customHeight="1">
      <c r="A72" s="780"/>
      <c r="B72" s="1103"/>
      <c r="C72" s="766"/>
      <c r="D72" s="766"/>
      <c r="E72" s="766"/>
      <c r="F72" s="783"/>
      <c r="G72" s="772"/>
      <c r="H72" s="340">
        <f>H68+H70</f>
        <v>12437000</v>
      </c>
      <c r="I72" s="775" t="s">
        <v>189</v>
      </c>
      <c r="J72" s="761">
        <f aca="true" t="shared" si="23" ref="J72:AG72">J68+J70</f>
        <v>5677000</v>
      </c>
      <c r="K72" s="761">
        <f t="shared" si="23"/>
        <v>4257750</v>
      </c>
      <c r="L72" s="761">
        <f t="shared" si="23"/>
        <v>0</v>
      </c>
      <c r="M72" s="761">
        <f t="shared" si="23"/>
        <v>4257750</v>
      </c>
      <c r="N72" s="761">
        <f t="shared" si="23"/>
        <v>1419250</v>
      </c>
      <c r="O72" s="761">
        <f t="shared" si="23"/>
        <v>1419250</v>
      </c>
      <c r="P72" s="761">
        <f t="shared" si="23"/>
        <v>0</v>
      </c>
      <c r="Q72" s="761">
        <f t="shared" si="23"/>
        <v>0</v>
      </c>
      <c r="R72" s="761">
        <f t="shared" si="23"/>
        <v>0</v>
      </c>
      <c r="S72" s="761">
        <f t="shared" si="23"/>
        <v>0</v>
      </c>
      <c r="T72" s="761">
        <f t="shared" si="23"/>
        <v>1419250</v>
      </c>
      <c r="U72" s="868">
        <f t="shared" si="23"/>
        <v>4257750</v>
      </c>
      <c r="V72" s="760">
        <f t="shared" si="23"/>
        <v>6760000</v>
      </c>
      <c r="W72" s="761">
        <f t="shared" si="23"/>
        <v>5070000</v>
      </c>
      <c r="X72" s="761">
        <f t="shared" si="23"/>
        <v>1690000</v>
      </c>
      <c r="Y72" s="761">
        <f t="shared" si="23"/>
        <v>0</v>
      </c>
      <c r="Z72" s="982">
        <f t="shared" si="23"/>
        <v>0</v>
      </c>
      <c r="AA72" s="923">
        <f t="shared" si="23"/>
        <v>5070000</v>
      </c>
      <c r="AB72" s="760">
        <f t="shared" si="23"/>
        <v>0</v>
      </c>
      <c r="AC72" s="761">
        <f t="shared" si="23"/>
        <v>0</v>
      </c>
      <c r="AD72" s="761">
        <f t="shared" si="23"/>
        <v>0</v>
      </c>
      <c r="AE72" s="761">
        <f t="shared" si="23"/>
        <v>0</v>
      </c>
      <c r="AF72" s="982">
        <f t="shared" si="23"/>
        <v>0</v>
      </c>
      <c r="AG72" s="868">
        <f t="shared" si="23"/>
        <v>0</v>
      </c>
    </row>
    <row r="73" spans="1:33" ht="15.75" customHeight="1">
      <c r="A73" s="1102"/>
      <c r="B73" s="1103"/>
      <c r="C73" s="767"/>
      <c r="D73" s="767"/>
      <c r="E73" s="767"/>
      <c r="F73" s="784"/>
      <c r="G73" s="773"/>
      <c r="H73" s="340">
        <f>H69+H71</f>
        <v>9327750</v>
      </c>
      <c r="I73" s="776"/>
      <c r="J73" s="974"/>
      <c r="K73" s="974"/>
      <c r="L73" s="974"/>
      <c r="M73" s="974"/>
      <c r="N73" s="974"/>
      <c r="O73" s="974"/>
      <c r="P73" s="974"/>
      <c r="Q73" s="974"/>
      <c r="R73" s="974"/>
      <c r="S73" s="974"/>
      <c r="T73" s="974"/>
      <c r="U73" s="890"/>
      <c r="V73" s="988"/>
      <c r="W73" s="974"/>
      <c r="X73" s="974"/>
      <c r="Y73" s="974"/>
      <c r="Z73" s="1039"/>
      <c r="AA73" s="948"/>
      <c r="AB73" s="988"/>
      <c r="AC73" s="974"/>
      <c r="AD73" s="974"/>
      <c r="AE73" s="974"/>
      <c r="AF73" s="1039"/>
      <c r="AG73" s="890"/>
    </row>
    <row r="74" spans="1:33" ht="17.25" customHeight="1">
      <c r="A74" s="778" t="s">
        <v>103</v>
      </c>
      <c r="B74" s="1103"/>
      <c r="C74" s="850" t="s">
        <v>216</v>
      </c>
      <c r="D74" s="848" t="s">
        <v>209</v>
      </c>
      <c r="E74" s="1100" t="s">
        <v>220</v>
      </c>
      <c r="F74" s="850" t="s">
        <v>221</v>
      </c>
      <c r="G74" s="855" t="s">
        <v>222</v>
      </c>
      <c r="H74" s="338">
        <v>2505079</v>
      </c>
      <c r="I74" s="775" t="s">
        <v>187</v>
      </c>
      <c r="J74" s="1106">
        <f>K74+N74</f>
        <v>1858503</v>
      </c>
      <c r="K74" s="1106">
        <f>L74+M74</f>
        <v>1341502</v>
      </c>
      <c r="L74" s="1060">
        <v>0</v>
      </c>
      <c r="M74" s="1060">
        <v>1341502</v>
      </c>
      <c r="N74" s="1106">
        <f>O74+P74+Q74+R74</f>
        <v>517001</v>
      </c>
      <c r="O74" s="752">
        <v>517001</v>
      </c>
      <c r="P74" s="1060">
        <v>0</v>
      </c>
      <c r="Q74" s="1060">
        <v>0</v>
      </c>
      <c r="R74" s="752">
        <v>0</v>
      </c>
      <c r="S74" s="1060">
        <v>0</v>
      </c>
      <c r="T74" s="752">
        <v>517001</v>
      </c>
      <c r="U74" s="762">
        <v>0</v>
      </c>
      <c r="V74" s="1017">
        <f>W74+X74+Y74+Z74</f>
        <v>465929</v>
      </c>
      <c r="W74" s="1060">
        <v>192150</v>
      </c>
      <c r="X74" s="752">
        <v>273779</v>
      </c>
      <c r="Y74" s="1060">
        <v>0</v>
      </c>
      <c r="Z74" s="756">
        <v>0</v>
      </c>
      <c r="AA74" s="919">
        <v>0</v>
      </c>
      <c r="AB74" s="1017">
        <f>AC74+AD74+AE74+AF74</f>
        <v>0</v>
      </c>
      <c r="AC74" s="1060">
        <v>0</v>
      </c>
      <c r="AD74" s="752">
        <v>0</v>
      </c>
      <c r="AE74" s="1060">
        <v>0</v>
      </c>
      <c r="AF74" s="756">
        <v>0</v>
      </c>
      <c r="AG74" s="865">
        <v>0</v>
      </c>
    </row>
    <row r="75" spans="1:33" ht="15.75" customHeight="1">
      <c r="A75" s="779"/>
      <c r="B75" s="1103"/>
      <c r="C75" s="765"/>
      <c r="D75" s="765"/>
      <c r="E75" s="765"/>
      <c r="F75" s="790"/>
      <c r="G75" s="1105"/>
      <c r="H75" s="338">
        <v>1669138</v>
      </c>
      <c r="I75" s="776"/>
      <c r="J75" s="1107"/>
      <c r="K75" s="1107"/>
      <c r="L75" s="1061"/>
      <c r="M75" s="1061"/>
      <c r="N75" s="1107"/>
      <c r="O75" s="753"/>
      <c r="P75" s="1061"/>
      <c r="Q75" s="1061"/>
      <c r="R75" s="753"/>
      <c r="S75" s="1061"/>
      <c r="T75" s="753"/>
      <c r="U75" s="865"/>
      <c r="V75" s="1059"/>
      <c r="W75" s="1061"/>
      <c r="X75" s="753"/>
      <c r="Y75" s="1061"/>
      <c r="Z75" s="757"/>
      <c r="AA75" s="919"/>
      <c r="AB75" s="1059"/>
      <c r="AC75" s="1061"/>
      <c r="AD75" s="753"/>
      <c r="AE75" s="1061"/>
      <c r="AF75" s="757"/>
      <c r="AG75" s="865"/>
    </row>
    <row r="76" spans="1:33" ht="21" customHeight="1">
      <c r="A76" s="780"/>
      <c r="B76" s="1103"/>
      <c r="C76" s="766"/>
      <c r="D76" s="766"/>
      <c r="E76" s="766"/>
      <c r="F76" s="783"/>
      <c r="G76" s="772"/>
      <c r="H76" s="338">
        <v>0</v>
      </c>
      <c r="I76" s="775" t="s">
        <v>188</v>
      </c>
      <c r="J76" s="1106">
        <f>K76+N76</f>
        <v>31819</v>
      </c>
      <c r="K76" s="1106">
        <f>L76+M76</f>
        <v>0</v>
      </c>
      <c r="L76" s="1018">
        <v>0</v>
      </c>
      <c r="M76" s="1018">
        <v>0</v>
      </c>
      <c r="N76" s="1106">
        <f>O76+P76+Q76+R76</f>
        <v>31819</v>
      </c>
      <c r="O76" s="752">
        <v>-40181</v>
      </c>
      <c r="P76" s="1018">
        <v>0</v>
      </c>
      <c r="Q76" s="1018">
        <v>0</v>
      </c>
      <c r="R76" s="753">
        <v>72000</v>
      </c>
      <c r="S76" s="1018">
        <v>0</v>
      </c>
      <c r="T76" s="753">
        <v>31819</v>
      </c>
      <c r="U76" s="865">
        <v>0</v>
      </c>
      <c r="V76" s="1017">
        <f>W76+X76+Y76+Z76</f>
        <v>-31819</v>
      </c>
      <c r="W76" s="1060">
        <v>0</v>
      </c>
      <c r="X76" s="752">
        <v>-31819</v>
      </c>
      <c r="Y76" s="1018">
        <v>0</v>
      </c>
      <c r="Z76" s="865">
        <v>0</v>
      </c>
      <c r="AA76" s="919">
        <v>0</v>
      </c>
      <c r="AB76" s="1017">
        <f>AC76+AD76+AE76+AF76</f>
        <v>0</v>
      </c>
      <c r="AC76" s="1060">
        <v>0</v>
      </c>
      <c r="AD76" s="752">
        <v>0</v>
      </c>
      <c r="AE76" s="1018">
        <v>0</v>
      </c>
      <c r="AF76" s="865">
        <v>0</v>
      </c>
      <c r="AG76" s="865">
        <v>0</v>
      </c>
    </row>
    <row r="77" spans="1:33" ht="15" customHeight="1">
      <c r="A77" s="780"/>
      <c r="B77" s="1103"/>
      <c r="C77" s="766"/>
      <c r="D77" s="766"/>
      <c r="E77" s="766"/>
      <c r="F77" s="783"/>
      <c r="G77" s="772"/>
      <c r="H77" s="338">
        <v>0</v>
      </c>
      <c r="I77" s="776"/>
      <c r="J77" s="1107"/>
      <c r="K77" s="1107"/>
      <c r="L77" s="1018"/>
      <c r="M77" s="1018"/>
      <c r="N77" s="1107"/>
      <c r="O77" s="753"/>
      <c r="P77" s="1018"/>
      <c r="Q77" s="1018"/>
      <c r="R77" s="753"/>
      <c r="S77" s="1018"/>
      <c r="T77" s="753"/>
      <c r="U77" s="865"/>
      <c r="V77" s="1059"/>
      <c r="W77" s="1061"/>
      <c r="X77" s="753"/>
      <c r="Y77" s="1018"/>
      <c r="Z77" s="865"/>
      <c r="AA77" s="919"/>
      <c r="AB77" s="1059"/>
      <c r="AC77" s="1061"/>
      <c r="AD77" s="753"/>
      <c r="AE77" s="1018"/>
      <c r="AF77" s="865"/>
      <c r="AG77" s="865"/>
    </row>
    <row r="78" spans="1:33" ht="18" customHeight="1">
      <c r="A78" s="780"/>
      <c r="B78" s="1103"/>
      <c r="C78" s="766"/>
      <c r="D78" s="766"/>
      <c r="E78" s="766"/>
      <c r="F78" s="783"/>
      <c r="G78" s="772"/>
      <c r="H78" s="340">
        <f>H74+H76</f>
        <v>2505079</v>
      </c>
      <c r="I78" s="775" t="s">
        <v>189</v>
      </c>
      <c r="J78" s="1053">
        <f aca="true" t="shared" si="24" ref="J78:AG78">J74+J76</f>
        <v>1890322</v>
      </c>
      <c r="K78" s="1053">
        <f t="shared" si="24"/>
        <v>1341502</v>
      </c>
      <c r="L78" s="1053">
        <f t="shared" si="24"/>
        <v>0</v>
      </c>
      <c r="M78" s="1053">
        <f t="shared" si="24"/>
        <v>1341502</v>
      </c>
      <c r="N78" s="1053">
        <f t="shared" si="24"/>
        <v>548820</v>
      </c>
      <c r="O78" s="974">
        <f t="shared" si="24"/>
        <v>476820</v>
      </c>
      <c r="P78" s="1053">
        <f t="shared" si="24"/>
        <v>0</v>
      </c>
      <c r="Q78" s="1053">
        <f t="shared" si="24"/>
        <v>0</v>
      </c>
      <c r="R78" s="974">
        <f t="shared" si="24"/>
        <v>72000</v>
      </c>
      <c r="S78" s="1053">
        <f t="shared" si="24"/>
        <v>0</v>
      </c>
      <c r="T78" s="974">
        <f t="shared" si="24"/>
        <v>548820</v>
      </c>
      <c r="U78" s="897">
        <f t="shared" si="24"/>
        <v>0</v>
      </c>
      <c r="V78" s="1051">
        <f t="shared" si="24"/>
        <v>434110</v>
      </c>
      <c r="W78" s="1053">
        <f t="shared" si="24"/>
        <v>192150</v>
      </c>
      <c r="X78" s="974">
        <f t="shared" si="24"/>
        <v>241960</v>
      </c>
      <c r="Y78" s="1053">
        <f t="shared" si="24"/>
        <v>0</v>
      </c>
      <c r="Z78" s="897">
        <f t="shared" si="24"/>
        <v>0</v>
      </c>
      <c r="AA78" s="955">
        <f t="shared" si="24"/>
        <v>0</v>
      </c>
      <c r="AB78" s="1051">
        <f t="shared" si="24"/>
        <v>0</v>
      </c>
      <c r="AC78" s="1053">
        <f t="shared" si="24"/>
        <v>0</v>
      </c>
      <c r="AD78" s="974">
        <f t="shared" si="24"/>
        <v>0</v>
      </c>
      <c r="AE78" s="1053">
        <f t="shared" si="24"/>
        <v>0</v>
      </c>
      <c r="AF78" s="897">
        <f t="shared" si="24"/>
        <v>0</v>
      </c>
      <c r="AG78" s="897">
        <f t="shared" si="24"/>
        <v>0</v>
      </c>
    </row>
    <row r="79" spans="1:33" ht="23.25" customHeight="1" thickBot="1">
      <c r="A79" s="1102"/>
      <c r="B79" s="1103"/>
      <c r="C79" s="767"/>
      <c r="D79" s="767"/>
      <c r="E79" s="767"/>
      <c r="F79" s="784"/>
      <c r="G79" s="773"/>
      <c r="H79" s="340">
        <f>H75+H77</f>
        <v>1669138</v>
      </c>
      <c r="I79" s="776"/>
      <c r="J79" s="1053"/>
      <c r="K79" s="1053"/>
      <c r="L79" s="1053"/>
      <c r="M79" s="1053"/>
      <c r="N79" s="1053"/>
      <c r="O79" s="974"/>
      <c r="P79" s="1053"/>
      <c r="Q79" s="1053"/>
      <c r="R79" s="974"/>
      <c r="S79" s="1053"/>
      <c r="T79" s="974"/>
      <c r="U79" s="897"/>
      <c r="V79" s="1051"/>
      <c r="W79" s="1053"/>
      <c r="X79" s="974"/>
      <c r="Y79" s="1053"/>
      <c r="Z79" s="897"/>
      <c r="AA79" s="955"/>
      <c r="AB79" s="1051"/>
      <c r="AC79" s="1053"/>
      <c r="AD79" s="974"/>
      <c r="AE79" s="1053"/>
      <c r="AF79" s="897"/>
      <c r="AG79" s="897"/>
    </row>
    <row r="80" spans="1:33" ht="21" customHeight="1" hidden="1">
      <c r="A80" s="778" t="s">
        <v>105</v>
      </c>
      <c r="B80" s="1103"/>
      <c r="C80" s="850" t="s">
        <v>216</v>
      </c>
      <c r="D80" s="848" t="s">
        <v>209</v>
      </c>
      <c r="E80" s="1100" t="s">
        <v>223</v>
      </c>
      <c r="F80" s="852" t="s">
        <v>224</v>
      </c>
      <c r="G80" s="855" t="s">
        <v>225</v>
      </c>
      <c r="H80" s="338">
        <v>5552767</v>
      </c>
      <c r="I80" s="775" t="s">
        <v>187</v>
      </c>
      <c r="J80" s="1045">
        <f>K80+N80</f>
        <v>5552767</v>
      </c>
      <c r="K80" s="1045">
        <f>L80+M80</f>
        <v>4164575</v>
      </c>
      <c r="L80" s="1008">
        <v>0</v>
      </c>
      <c r="M80" s="1008">
        <v>4164575</v>
      </c>
      <c r="N80" s="1045">
        <f>O80+P80+Q80</f>
        <v>1388192</v>
      </c>
      <c r="O80" s="752">
        <v>1388192</v>
      </c>
      <c r="P80" s="1008">
        <v>0</v>
      </c>
      <c r="Q80" s="1008">
        <v>0</v>
      </c>
      <c r="R80" s="1008">
        <v>0</v>
      </c>
      <c r="S80" s="1008">
        <v>0</v>
      </c>
      <c r="T80" s="752">
        <v>1388192</v>
      </c>
      <c r="U80" s="762">
        <v>0</v>
      </c>
      <c r="V80" s="774">
        <f>W80+X80+Y80+Z80</f>
        <v>0</v>
      </c>
      <c r="W80" s="1008">
        <v>0</v>
      </c>
      <c r="X80" s="752">
        <v>0</v>
      </c>
      <c r="Y80" s="1008">
        <v>0</v>
      </c>
      <c r="Z80" s="762">
        <v>0</v>
      </c>
      <c r="AA80" s="919">
        <v>0</v>
      </c>
      <c r="AB80" s="774">
        <f>AC80+AD80+AE80+AF80</f>
        <v>0</v>
      </c>
      <c r="AC80" s="1008">
        <v>0</v>
      </c>
      <c r="AD80" s="752">
        <v>0</v>
      </c>
      <c r="AE80" s="1008">
        <v>0</v>
      </c>
      <c r="AF80" s="762">
        <v>0</v>
      </c>
      <c r="AG80" s="865">
        <v>0</v>
      </c>
    </row>
    <row r="81" spans="1:33" ht="21" customHeight="1" hidden="1">
      <c r="A81" s="779"/>
      <c r="B81" s="1103"/>
      <c r="C81" s="765"/>
      <c r="D81" s="765"/>
      <c r="E81" s="765"/>
      <c r="F81" s="790"/>
      <c r="G81" s="1105"/>
      <c r="H81" s="338">
        <v>4164575</v>
      </c>
      <c r="I81" s="776"/>
      <c r="J81" s="1053"/>
      <c r="K81" s="1053"/>
      <c r="L81" s="1018"/>
      <c r="M81" s="1018"/>
      <c r="N81" s="1053"/>
      <c r="O81" s="753"/>
      <c r="P81" s="1018"/>
      <c r="Q81" s="1018"/>
      <c r="R81" s="1018"/>
      <c r="S81" s="1018"/>
      <c r="T81" s="753"/>
      <c r="U81" s="865"/>
      <c r="V81" s="1051"/>
      <c r="W81" s="1018"/>
      <c r="X81" s="753"/>
      <c r="Y81" s="1018"/>
      <c r="Z81" s="865"/>
      <c r="AA81" s="919"/>
      <c r="AB81" s="1051"/>
      <c r="AC81" s="1018"/>
      <c r="AD81" s="753"/>
      <c r="AE81" s="1018"/>
      <c r="AF81" s="865"/>
      <c r="AG81" s="865"/>
    </row>
    <row r="82" spans="1:33" ht="15" customHeight="1" hidden="1">
      <c r="A82" s="780"/>
      <c r="B82" s="1103"/>
      <c r="C82" s="766"/>
      <c r="D82" s="766"/>
      <c r="E82" s="766"/>
      <c r="F82" s="783"/>
      <c r="G82" s="772"/>
      <c r="H82" s="338">
        <v>0</v>
      </c>
      <c r="I82" s="775" t="s">
        <v>188</v>
      </c>
      <c r="J82" s="1045">
        <f>K82+N82</f>
        <v>0</v>
      </c>
      <c r="K82" s="1045">
        <f>L82+M82</f>
        <v>0</v>
      </c>
      <c r="L82" s="1018">
        <v>0</v>
      </c>
      <c r="M82" s="1018">
        <v>0</v>
      </c>
      <c r="N82" s="1045">
        <f>O82+P82+Q82</f>
        <v>0</v>
      </c>
      <c r="O82" s="752">
        <v>0</v>
      </c>
      <c r="P82" s="1018">
        <v>0</v>
      </c>
      <c r="Q82" s="1018">
        <v>0</v>
      </c>
      <c r="R82" s="1018">
        <v>0</v>
      </c>
      <c r="S82" s="1018">
        <v>0</v>
      </c>
      <c r="T82" s="753">
        <v>0</v>
      </c>
      <c r="U82" s="865">
        <v>0</v>
      </c>
      <c r="V82" s="774">
        <f>W82+X82+Y82+Z82</f>
        <v>0</v>
      </c>
      <c r="W82" s="1008">
        <v>0</v>
      </c>
      <c r="X82" s="752">
        <v>0</v>
      </c>
      <c r="Y82" s="1018">
        <v>0</v>
      </c>
      <c r="Z82" s="865">
        <v>0</v>
      </c>
      <c r="AA82" s="919">
        <v>0</v>
      </c>
      <c r="AB82" s="774">
        <f>AC82+AD82+AE82+AF82</f>
        <v>0</v>
      </c>
      <c r="AC82" s="1008">
        <v>0</v>
      </c>
      <c r="AD82" s="752">
        <v>0</v>
      </c>
      <c r="AE82" s="1018">
        <v>0</v>
      </c>
      <c r="AF82" s="865">
        <v>0</v>
      </c>
      <c r="AG82" s="865">
        <v>0</v>
      </c>
    </row>
    <row r="83" spans="1:33" ht="20.25" customHeight="1" hidden="1">
      <c r="A83" s="780"/>
      <c r="B83" s="1103"/>
      <c r="C83" s="766"/>
      <c r="D83" s="766"/>
      <c r="E83" s="766"/>
      <c r="F83" s="783"/>
      <c r="G83" s="772"/>
      <c r="H83" s="338">
        <v>0</v>
      </c>
      <c r="I83" s="776"/>
      <c r="J83" s="1053"/>
      <c r="K83" s="1053"/>
      <c r="L83" s="1018"/>
      <c r="M83" s="1018"/>
      <c r="N83" s="1053"/>
      <c r="O83" s="753"/>
      <c r="P83" s="1018"/>
      <c r="Q83" s="1018"/>
      <c r="R83" s="1018"/>
      <c r="S83" s="1018"/>
      <c r="T83" s="753"/>
      <c r="U83" s="865"/>
      <c r="V83" s="1051"/>
      <c r="W83" s="1018"/>
      <c r="X83" s="753"/>
      <c r="Y83" s="1018"/>
      <c r="Z83" s="865"/>
      <c r="AA83" s="919"/>
      <c r="AB83" s="1051"/>
      <c r="AC83" s="1018"/>
      <c r="AD83" s="753"/>
      <c r="AE83" s="1018"/>
      <c r="AF83" s="865"/>
      <c r="AG83" s="865"/>
    </row>
    <row r="84" spans="1:33" ht="15" customHeight="1" hidden="1">
      <c r="A84" s="780"/>
      <c r="B84" s="1103"/>
      <c r="C84" s="766"/>
      <c r="D84" s="766"/>
      <c r="E84" s="766"/>
      <c r="F84" s="783"/>
      <c r="G84" s="772"/>
      <c r="H84" s="340">
        <f>H80+H82</f>
        <v>5552767</v>
      </c>
      <c r="I84" s="775" t="s">
        <v>189</v>
      </c>
      <c r="J84" s="1053">
        <f aca="true" t="shared" si="25" ref="J84:AG84">J80+J82</f>
        <v>5552767</v>
      </c>
      <c r="K84" s="1053">
        <f t="shared" si="25"/>
        <v>4164575</v>
      </c>
      <c r="L84" s="1053">
        <f t="shared" si="25"/>
        <v>0</v>
      </c>
      <c r="M84" s="1053">
        <f t="shared" si="25"/>
        <v>4164575</v>
      </c>
      <c r="N84" s="1053">
        <f t="shared" si="25"/>
        <v>1388192</v>
      </c>
      <c r="O84" s="974">
        <f t="shared" si="25"/>
        <v>1388192</v>
      </c>
      <c r="P84" s="1053">
        <f t="shared" si="25"/>
        <v>0</v>
      </c>
      <c r="Q84" s="1053">
        <f t="shared" si="25"/>
        <v>0</v>
      </c>
      <c r="R84" s="1053">
        <f t="shared" si="25"/>
        <v>0</v>
      </c>
      <c r="S84" s="1053">
        <f t="shared" si="25"/>
        <v>0</v>
      </c>
      <c r="T84" s="974">
        <f t="shared" si="25"/>
        <v>1388192</v>
      </c>
      <c r="U84" s="897">
        <f t="shared" si="25"/>
        <v>0</v>
      </c>
      <c r="V84" s="1051">
        <f t="shared" si="25"/>
        <v>0</v>
      </c>
      <c r="W84" s="1053">
        <f t="shared" si="25"/>
        <v>0</v>
      </c>
      <c r="X84" s="974">
        <f t="shared" si="25"/>
        <v>0</v>
      </c>
      <c r="Y84" s="1053">
        <f t="shared" si="25"/>
        <v>0</v>
      </c>
      <c r="Z84" s="897">
        <f t="shared" si="25"/>
        <v>0</v>
      </c>
      <c r="AA84" s="955">
        <f t="shared" si="25"/>
        <v>0</v>
      </c>
      <c r="AB84" s="1051">
        <f t="shared" si="25"/>
        <v>0</v>
      </c>
      <c r="AC84" s="1053">
        <f t="shared" si="25"/>
        <v>0</v>
      </c>
      <c r="AD84" s="974">
        <f t="shared" si="25"/>
        <v>0</v>
      </c>
      <c r="AE84" s="1053">
        <f t="shared" si="25"/>
        <v>0</v>
      </c>
      <c r="AF84" s="897">
        <f t="shared" si="25"/>
        <v>0</v>
      </c>
      <c r="AG84" s="897">
        <f t="shared" si="25"/>
        <v>0</v>
      </c>
    </row>
    <row r="85" spans="1:33" ht="18.75" customHeight="1" hidden="1">
      <c r="A85" s="1102"/>
      <c r="B85" s="1103"/>
      <c r="C85" s="767"/>
      <c r="D85" s="767"/>
      <c r="E85" s="767"/>
      <c r="F85" s="784"/>
      <c r="G85" s="773"/>
      <c r="H85" s="340">
        <f>H81+H83</f>
        <v>4164575</v>
      </c>
      <c r="I85" s="776"/>
      <c r="J85" s="1053"/>
      <c r="K85" s="1053"/>
      <c r="L85" s="1053"/>
      <c r="M85" s="1053"/>
      <c r="N85" s="1053"/>
      <c r="O85" s="974"/>
      <c r="P85" s="1053"/>
      <c r="Q85" s="1053"/>
      <c r="R85" s="1053"/>
      <c r="S85" s="1053"/>
      <c r="T85" s="974"/>
      <c r="U85" s="897"/>
      <c r="V85" s="1051"/>
      <c r="W85" s="1053"/>
      <c r="X85" s="974"/>
      <c r="Y85" s="1053"/>
      <c r="Z85" s="897"/>
      <c r="AA85" s="955"/>
      <c r="AB85" s="1051"/>
      <c r="AC85" s="1053"/>
      <c r="AD85" s="974"/>
      <c r="AE85" s="1053"/>
      <c r="AF85" s="897"/>
      <c r="AG85" s="897"/>
    </row>
    <row r="86" spans="1:33" ht="18" customHeight="1" hidden="1">
      <c r="A86" s="778" t="s">
        <v>108</v>
      </c>
      <c r="B86" s="1103"/>
      <c r="C86" s="850" t="s">
        <v>216</v>
      </c>
      <c r="D86" s="848" t="s">
        <v>209</v>
      </c>
      <c r="E86" s="1100" t="s">
        <v>226</v>
      </c>
      <c r="F86" s="850" t="s">
        <v>227</v>
      </c>
      <c r="G86" s="855" t="s">
        <v>228</v>
      </c>
      <c r="H86" s="338">
        <v>2467451</v>
      </c>
      <c r="I86" s="775" t="s">
        <v>187</v>
      </c>
      <c r="J86" s="1045">
        <f>K86+N86</f>
        <v>2467451</v>
      </c>
      <c r="K86" s="1045">
        <f>L86+M86</f>
        <v>1850588</v>
      </c>
      <c r="L86" s="1008">
        <v>0</v>
      </c>
      <c r="M86" s="1008">
        <v>1850588</v>
      </c>
      <c r="N86" s="1045">
        <f>O86+P86+Q86</f>
        <v>616863</v>
      </c>
      <c r="O86" s="752">
        <v>616863</v>
      </c>
      <c r="P86" s="1008">
        <v>0</v>
      </c>
      <c r="Q86" s="1008">
        <v>0</v>
      </c>
      <c r="R86" s="872"/>
      <c r="S86" s="1008">
        <v>0</v>
      </c>
      <c r="T86" s="752">
        <v>616863</v>
      </c>
      <c r="U86" s="762">
        <v>0</v>
      </c>
      <c r="V86" s="774">
        <f>W86+X86+Y86+Z86</f>
        <v>0</v>
      </c>
      <c r="W86" s="1045">
        <v>0</v>
      </c>
      <c r="X86" s="752">
        <v>0</v>
      </c>
      <c r="Y86" s="1008">
        <v>0</v>
      </c>
      <c r="Z86" s="762">
        <v>0</v>
      </c>
      <c r="AA86" s="919">
        <v>0</v>
      </c>
      <c r="AB86" s="774">
        <f>AC86+AD86+AE86+AF86</f>
        <v>0</v>
      </c>
      <c r="AC86" s="1045">
        <v>0</v>
      </c>
      <c r="AD86" s="752">
        <v>0</v>
      </c>
      <c r="AE86" s="1008">
        <v>0</v>
      </c>
      <c r="AF86" s="762">
        <v>0</v>
      </c>
      <c r="AG86" s="865">
        <v>0</v>
      </c>
    </row>
    <row r="87" spans="1:33" ht="15" customHeight="1" hidden="1">
      <c r="A87" s="779"/>
      <c r="B87" s="1103"/>
      <c r="C87" s="765"/>
      <c r="D87" s="765"/>
      <c r="E87" s="765"/>
      <c r="F87" s="790"/>
      <c r="G87" s="1105"/>
      <c r="H87" s="338">
        <v>1850588</v>
      </c>
      <c r="I87" s="776"/>
      <c r="J87" s="1053"/>
      <c r="K87" s="1053"/>
      <c r="L87" s="1018"/>
      <c r="M87" s="1018"/>
      <c r="N87" s="1053"/>
      <c r="O87" s="753"/>
      <c r="P87" s="1018"/>
      <c r="Q87" s="1018"/>
      <c r="R87" s="872"/>
      <c r="S87" s="1018"/>
      <c r="T87" s="753"/>
      <c r="U87" s="865"/>
      <c r="V87" s="1051"/>
      <c r="W87" s="1053"/>
      <c r="X87" s="753"/>
      <c r="Y87" s="1018"/>
      <c r="Z87" s="865"/>
      <c r="AA87" s="919"/>
      <c r="AB87" s="1051"/>
      <c r="AC87" s="1053"/>
      <c r="AD87" s="753"/>
      <c r="AE87" s="1018"/>
      <c r="AF87" s="865"/>
      <c r="AG87" s="865"/>
    </row>
    <row r="88" spans="1:33" ht="15" customHeight="1" hidden="1">
      <c r="A88" s="780"/>
      <c r="B88" s="1103"/>
      <c r="C88" s="766"/>
      <c r="D88" s="766"/>
      <c r="E88" s="766"/>
      <c r="F88" s="783"/>
      <c r="G88" s="772"/>
      <c r="H88" s="338">
        <v>0</v>
      </c>
      <c r="I88" s="775" t="s">
        <v>188</v>
      </c>
      <c r="J88" s="1045">
        <f>K88+N88</f>
        <v>0</v>
      </c>
      <c r="K88" s="1045">
        <f>L88+M88</f>
        <v>0</v>
      </c>
      <c r="L88" s="1018">
        <v>0</v>
      </c>
      <c r="M88" s="1018">
        <v>0</v>
      </c>
      <c r="N88" s="1045">
        <f>O88+P88+Q88</f>
        <v>0</v>
      </c>
      <c r="O88" s="752">
        <v>0</v>
      </c>
      <c r="P88" s="1018">
        <v>0</v>
      </c>
      <c r="Q88" s="1018">
        <v>0</v>
      </c>
      <c r="R88" s="872"/>
      <c r="S88" s="1018">
        <v>0</v>
      </c>
      <c r="T88" s="753">
        <v>0</v>
      </c>
      <c r="U88" s="865">
        <v>0</v>
      </c>
      <c r="V88" s="774">
        <f>W88+X88+Y88+Z88</f>
        <v>0</v>
      </c>
      <c r="W88" s="1045">
        <v>0</v>
      </c>
      <c r="X88" s="752">
        <v>0</v>
      </c>
      <c r="Y88" s="1018">
        <v>0</v>
      </c>
      <c r="Z88" s="865">
        <v>0</v>
      </c>
      <c r="AA88" s="919">
        <v>0</v>
      </c>
      <c r="AB88" s="774">
        <f>AC88+AD88+AE88+AF88</f>
        <v>0</v>
      </c>
      <c r="AC88" s="1045">
        <v>0</v>
      </c>
      <c r="AD88" s="752">
        <v>0</v>
      </c>
      <c r="AE88" s="1018">
        <v>0</v>
      </c>
      <c r="AF88" s="865">
        <v>0</v>
      </c>
      <c r="AG88" s="865">
        <v>0</v>
      </c>
    </row>
    <row r="89" spans="1:33" ht="17.25" customHeight="1" hidden="1">
      <c r="A89" s="780"/>
      <c r="B89" s="1103"/>
      <c r="C89" s="766"/>
      <c r="D89" s="766"/>
      <c r="E89" s="766"/>
      <c r="F89" s="783"/>
      <c r="G89" s="772"/>
      <c r="H89" s="338">
        <v>0</v>
      </c>
      <c r="I89" s="776"/>
      <c r="J89" s="1053"/>
      <c r="K89" s="1053"/>
      <c r="L89" s="1018"/>
      <c r="M89" s="1018"/>
      <c r="N89" s="1053"/>
      <c r="O89" s="753"/>
      <c r="P89" s="1018"/>
      <c r="Q89" s="1018"/>
      <c r="R89" s="872"/>
      <c r="S89" s="1018"/>
      <c r="T89" s="753"/>
      <c r="U89" s="865"/>
      <c r="V89" s="1051"/>
      <c r="W89" s="1053"/>
      <c r="X89" s="753"/>
      <c r="Y89" s="1018"/>
      <c r="Z89" s="865"/>
      <c r="AA89" s="919"/>
      <c r="AB89" s="1051"/>
      <c r="AC89" s="1053"/>
      <c r="AD89" s="753"/>
      <c r="AE89" s="1018"/>
      <c r="AF89" s="865"/>
      <c r="AG89" s="865"/>
    </row>
    <row r="90" spans="1:33" ht="18.75" customHeight="1" hidden="1">
      <c r="A90" s="780"/>
      <c r="B90" s="1103"/>
      <c r="C90" s="766"/>
      <c r="D90" s="766"/>
      <c r="E90" s="766"/>
      <c r="F90" s="783"/>
      <c r="G90" s="772"/>
      <c r="H90" s="340">
        <f>H86+H88</f>
        <v>2467451</v>
      </c>
      <c r="I90" s="775" t="s">
        <v>189</v>
      </c>
      <c r="J90" s="1053">
        <f aca="true" t="shared" si="26" ref="J90:Q90">J86+J88</f>
        <v>2467451</v>
      </c>
      <c r="K90" s="1053">
        <f t="shared" si="26"/>
        <v>1850588</v>
      </c>
      <c r="L90" s="1053">
        <f t="shared" si="26"/>
        <v>0</v>
      </c>
      <c r="M90" s="1053">
        <f t="shared" si="26"/>
        <v>1850588</v>
      </c>
      <c r="N90" s="1053">
        <f t="shared" si="26"/>
        <v>616863</v>
      </c>
      <c r="O90" s="974">
        <f t="shared" si="26"/>
        <v>616863</v>
      </c>
      <c r="P90" s="1053">
        <f t="shared" si="26"/>
        <v>0</v>
      </c>
      <c r="Q90" s="1053">
        <f t="shared" si="26"/>
        <v>0</v>
      </c>
      <c r="R90" s="872"/>
      <c r="S90" s="1053">
        <f aca="true" t="shared" si="27" ref="S90:AG90">S86+S88</f>
        <v>0</v>
      </c>
      <c r="T90" s="974">
        <f t="shared" si="27"/>
        <v>616863</v>
      </c>
      <c r="U90" s="897">
        <f t="shared" si="27"/>
        <v>0</v>
      </c>
      <c r="V90" s="1051">
        <f t="shared" si="27"/>
        <v>0</v>
      </c>
      <c r="W90" s="1053">
        <f t="shared" si="27"/>
        <v>0</v>
      </c>
      <c r="X90" s="974">
        <f t="shared" si="27"/>
        <v>0</v>
      </c>
      <c r="Y90" s="1053">
        <f t="shared" si="27"/>
        <v>0</v>
      </c>
      <c r="Z90" s="897">
        <f t="shared" si="27"/>
        <v>0</v>
      </c>
      <c r="AA90" s="955">
        <f t="shared" si="27"/>
        <v>0</v>
      </c>
      <c r="AB90" s="1051">
        <f t="shared" si="27"/>
        <v>0</v>
      </c>
      <c r="AC90" s="1053">
        <f t="shared" si="27"/>
        <v>0</v>
      </c>
      <c r="AD90" s="974">
        <f t="shared" si="27"/>
        <v>0</v>
      </c>
      <c r="AE90" s="1053">
        <f t="shared" si="27"/>
        <v>0</v>
      </c>
      <c r="AF90" s="897">
        <f t="shared" si="27"/>
        <v>0</v>
      </c>
      <c r="AG90" s="897">
        <f t="shared" si="27"/>
        <v>0</v>
      </c>
    </row>
    <row r="91" spans="1:33" ht="17.25" customHeight="1" hidden="1">
      <c r="A91" s="1102"/>
      <c r="B91" s="1103"/>
      <c r="C91" s="767"/>
      <c r="D91" s="767"/>
      <c r="E91" s="767"/>
      <c r="F91" s="784"/>
      <c r="G91" s="773"/>
      <c r="H91" s="340">
        <f>H87+H89</f>
        <v>1850588</v>
      </c>
      <c r="I91" s="776"/>
      <c r="J91" s="1053"/>
      <c r="K91" s="1053"/>
      <c r="L91" s="1053"/>
      <c r="M91" s="1053"/>
      <c r="N91" s="1053"/>
      <c r="O91" s="974"/>
      <c r="P91" s="1053"/>
      <c r="Q91" s="1053"/>
      <c r="R91" s="872"/>
      <c r="S91" s="1053"/>
      <c r="T91" s="974"/>
      <c r="U91" s="897"/>
      <c r="V91" s="1051"/>
      <c r="W91" s="1053"/>
      <c r="X91" s="974"/>
      <c r="Y91" s="1053"/>
      <c r="Z91" s="897"/>
      <c r="AA91" s="955"/>
      <c r="AB91" s="1051"/>
      <c r="AC91" s="1053"/>
      <c r="AD91" s="974"/>
      <c r="AE91" s="1053"/>
      <c r="AF91" s="897"/>
      <c r="AG91" s="897"/>
    </row>
    <row r="92" spans="1:33" ht="21.75" customHeight="1" hidden="1">
      <c r="A92" s="778" t="s">
        <v>229</v>
      </c>
      <c r="B92" s="1103"/>
      <c r="C92" s="850" t="s">
        <v>216</v>
      </c>
      <c r="D92" s="848" t="s">
        <v>209</v>
      </c>
      <c r="E92" s="1100" t="s">
        <v>230</v>
      </c>
      <c r="F92" s="852" t="s">
        <v>224</v>
      </c>
      <c r="G92" s="855" t="s">
        <v>228</v>
      </c>
      <c r="H92" s="338">
        <v>1100000</v>
      </c>
      <c r="I92" s="775" t="s">
        <v>187</v>
      </c>
      <c r="J92" s="1045">
        <f>K92+N92</f>
        <v>1100000</v>
      </c>
      <c r="K92" s="1045">
        <f>L92+M92</f>
        <v>825000</v>
      </c>
      <c r="L92" s="1008">
        <v>0</v>
      </c>
      <c r="M92" s="1008">
        <v>825000</v>
      </c>
      <c r="N92" s="1045">
        <f>O92+P92+Q92</f>
        <v>275000</v>
      </c>
      <c r="O92" s="752">
        <v>275000</v>
      </c>
      <c r="P92" s="1008">
        <v>0</v>
      </c>
      <c r="Q92" s="1008">
        <v>0</v>
      </c>
      <c r="R92" s="872"/>
      <c r="S92" s="1008">
        <v>0</v>
      </c>
      <c r="T92" s="752">
        <v>275000</v>
      </c>
      <c r="U92" s="762">
        <v>0</v>
      </c>
      <c r="V92" s="774">
        <f>W92+X92+Y92+Z92</f>
        <v>0</v>
      </c>
      <c r="W92" s="1008">
        <v>0</v>
      </c>
      <c r="X92" s="752">
        <v>0</v>
      </c>
      <c r="Y92" s="1008">
        <v>0</v>
      </c>
      <c r="Z92" s="762">
        <v>0</v>
      </c>
      <c r="AA92" s="919">
        <v>0</v>
      </c>
      <c r="AB92" s="774">
        <f>AC92+AD92+AE92+AF92</f>
        <v>0</v>
      </c>
      <c r="AC92" s="1008">
        <v>0</v>
      </c>
      <c r="AD92" s="752">
        <v>0</v>
      </c>
      <c r="AE92" s="1008">
        <v>0</v>
      </c>
      <c r="AF92" s="762">
        <v>0</v>
      </c>
      <c r="AG92" s="865">
        <v>0</v>
      </c>
    </row>
    <row r="93" spans="1:33" ht="3.75" customHeight="1" hidden="1">
      <c r="A93" s="779"/>
      <c r="B93" s="1103"/>
      <c r="C93" s="765"/>
      <c r="D93" s="765"/>
      <c r="E93" s="765"/>
      <c r="F93" s="790"/>
      <c r="G93" s="1105"/>
      <c r="H93" s="338">
        <v>825000</v>
      </c>
      <c r="I93" s="776"/>
      <c r="J93" s="1053"/>
      <c r="K93" s="1053"/>
      <c r="L93" s="1018"/>
      <c r="M93" s="1018"/>
      <c r="N93" s="1053"/>
      <c r="O93" s="753"/>
      <c r="P93" s="1018"/>
      <c r="Q93" s="1018"/>
      <c r="R93" s="872"/>
      <c r="S93" s="1018"/>
      <c r="T93" s="753"/>
      <c r="U93" s="865"/>
      <c r="V93" s="1051"/>
      <c r="W93" s="1018"/>
      <c r="X93" s="753"/>
      <c r="Y93" s="1018"/>
      <c r="Z93" s="865"/>
      <c r="AA93" s="919"/>
      <c r="AB93" s="1051"/>
      <c r="AC93" s="1018"/>
      <c r="AD93" s="753"/>
      <c r="AE93" s="1018"/>
      <c r="AF93" s="865"/>
      <c r="AG93" s="865"/>
    </row>
    <row r="94" spans="1:33" ht="15" customHeight="1" hidden="1">
      <c r="A94" s="780"/>
      <c r="B94" s="1103"/>
      <c r="C94" s="766"/>
      <c r="D94" s="766"/>
      <c r="E94" s="766"/>
      <c r="F94" s="783"/>
      <c r="G94" s="772"/>
      <c r="H94" s="338">
        <v>0</v>
      </c>
      <c r="I94" s="775" t="s">
        <v>188</v>
      </c>
      <c r="J94" s="1045">
        <f>K94+N94</f>
        <v>0</v>
      </c>
      <c r="K94" s="1045">
        <f>L94+M94</f>
        <v>0</v>
      </c>
      <c r="L94" s="1018">
        <v>0</v>
      </c>
      <c r="M94" s="1018">
        <v>0</v>
      </c>
      <c r="N94" s="1045">
        <f>O94+P94+Q94</f>
        <v>0</v>
      </c>
      <c r="O94" s="752">
        <v>0</v>
      </c>
      <c r="P94" s="1018">
        <v>0</v>
      </c>
      <c r="Q94" s="1018">
        <v>0</v>
      </c>
      <c r="R94" s="872"/>
      <c r="S94" s="1018">
        <v>0</v>
      </c>
      <c r="T94" s="753">
        <v>0</v>
      </c>
      <c r="U94" s="865">
        <v>0</v>
      </c>
      <c r="V94" s="774">
        <f>W94+X94+Y94+Z94</f>
        <v>0</v>
      </c>
      <c r="W94" s="1008">
        <v>0</v>
      </c>
      <c r="X94" s="752">
        <v>0</v>
      </c>
      <c r="Y94" s="1018">
        <v>0</v>
      </c>
      <c r="Z94" s="865">
        <v>0</v>
      </c>
      <c r="AA94" s="919">
        <v>0</v>
      </c>
      <c r="AB94" s="774">
        <f>AC94+AD94+AE94+AF94</f>
        <v>0</v>
      </c>
      <c r="AC94" s="1008">
        <v>0</v>
      </c>
      <c r="AD94" s="752">
        <v>0</v>
      </c>
      <c r="AE94" s="1018">
        <v>0</v>
      </c>
      <c r="AF94" s="865">
        <v>0</v>
      </c>
      <c r="AG94" s="865">
        <v>0</v>
      </c>
    </row>
    <row r="95" spans="1:33" ht="20.25" customHeight="1" hidden="1">
      <c r="A95" s="780"/>
      <c r="B95" s="1103"/>
      <c r="C95" s="766"/>
      <c r="D95" s="766"/>
      <c r="E95" s="766"/>
      <c r="F95" s="783"/>
      <c r="G95" s="772"/>
      <c r="H95" s="338">
        <v>0</v>
      </c>
      <c r="I95" s="776"/>
      <c r="J95" s="1053"/>
      <c r="K95" s="1053"/>
      <c r="L95" s="1018"/>
      <c r="M95" s="1018"/>
      <c r="N95" s="1053"/>
      <c r="O95" s="753"/>
      <c r="P95" s="1018"/>
      <c r="Q95" s="1018"/>
      <c r="R95" s="872"/>
      <c r="S95" s="1018"/>
      <c r="T95" s="753"/>
      <c r="U95" s="865"/>
      <c r="V95" s="1051"/>
      <c r="W95" s="1018"/>
      <c r="X95" s="753"/>
      <c r="Y95" s="1018"/>
      <c r="Z95" s="865"/>
      <c r="AA95" s="919"/>
      <c r="AB95" s="1051"/>
      <c r="AC95" s="1018"/>
      <c r="AD95" s="753"/>
      <c r="AE95" s="1018"/>
      <c r="AF95" s="865"/>
      <c r="AG95" s="865"/>
    </row>
    <row r="96" spans="1:33" ht="17.25" customHeight="1" hidden="1">
      <c r="A96" s="780"/>
      <c r="B96" s="1103"/>
      <c r="C96" s="766"/>
      <c r="D96" s="766"/>
      <c r="E96" s="766"/>
      <c r="F96" s="783"/>
      <c r="G96" s="772"/>
      <c r="H96" s="340">
        <f>H92+H94</f>
        <v>1100000</v>
      </c>
      <c r="I96" s="775" t="s">
        <v>189</v>
      </c>
      <c r="J96" s="1053">
        <f aca="true" t="shared" si="28" ref="J96:Q96">J92+J94</f>
        <v>1100000</v>
      </c>
      <c r="K96" s="1053">
        <f t="shared" si="28"/>
        <v>825000</v>
      </c>
      <c r="L96" s="1053">
        <f t="shared" si="28"/>
        <v>0</v>
      </c>
      <c r="M96" s="1053">
        <f t="shared" si="28"/>
        <v>825000</v>
      </c>
      <c r="N96" s="1053">
        <f t="shared" si="28"/>
        <v>275000</v>
      </c>
      <c r="O96" s="974">
        <f t="shared" si="28"/>
        <v>275000</v>
      </c>
      <c r="P96" s="1053">
        <f t="shared" si="28"/>
        <v>0</v>
      </c>
      <c r="Q96" s="1053">
        <f t="shared" si="28"/>
        <v>0</v>
      </c>
      <c r="R96" s="872"/>
      <c r="S96" s="1053">
        <f aca="true" t="shared" si="29" ref="S96:AG96">S92+S94</f>
        <v>0</v>
      </c>
      <c r="T96" s="974">
        <f t="shared" si="29"/>
        <v>275000</v>
      </c>
      <c r="U96" s="897">
        <f t="shared" si="29"/>
        <v>0</v>
      </c>
      <c r="V96" s="1051">
        <f t="shared" si="29"/>
        <v>0</v>
      </c>
      <c r="W96" s="1053">
        <f t="shared" si="29"/>
        <v>0</v>
      </c>
      <c r="X96" s="974">
        <f t="shared" si="29"/>
        <v>0</v>
      </c>
      <c r="Y96" s="1053">
        <f t="shared" si="29"/>
        <v>0</v>
      </c>
      <c r="Z96" s="897">
        <f t="shared" si="29"/>
        <v>0</v>
      </c>
      <c r="AA96" s="955">
        <f t="shared" si="29"/>
        <v>0</v>
      </c>
      <c r="AB96" s="1051">
        <f t="shared" si="29"/>
        <v>0</v>
      </c>
      <c r="AC96" s="1053">
        <f t="shared" si="29"/>
        <v>0</v>
      </c>
      <c r="AD96" s="974">
        <f t="shared" si="29"/>
        <v>0</v>
      </c>
      <c r="AE96" s="1053">
        <f t="shared" si="29"/>
        <v>0</v>
      </c>
      <c r="AF96" s="897">
        <f t="shared" si="29"/>
        <v>0</v>
      </c>
      <c r="AG96" s="897">
        <f t="shared" si="29"/>
        <v>0</v>
      </c>
    </row>
    <row r="97" spans="1:33" ht="20.25" customHeight="1" hidden="1">
      <c r="A97" s="1102"/>
      <c r="B97" s="1103"/>
      <c r="C97" s="767"/>
      <c r="D97" s="767"/>
      <c r="E97" s="767"/>
      <c r="F97" s="784"/>
      <c r="G97" s="773"/>
      <c r="H97" s="340">
        <f>H93+H95</f>
        <v>825000</v>
      </c>
      <c r="I97" s="776"/>
      <c r="J97" s="1053"/>
      <c r="K97" s="1053"/>
      <c r="L97" s="1053"/>
      <c r="M97" s="1053"/>
      <c r="N97" s="1053"/>
      <c r="O97" s="974"/>
      <c r="P97" s="1053"/>
      <c r="Q97" s="1053"/>
      <c r="R97" s="872"/>
      <c r="S97" s="1053"/>
      <c r="T97" s="974"/>
      <c r="U97" s="897"/>
      <c r="V97" s="1051"/>
      <c r="W97" s="1053"/>
      <c r="X97" s="974"/>
      <c r="Y97" s="1053"/>
      <c r="Z97" s="897"/>
      <c r="AA97" s="955"/>
      <c r="AB97" s="1051"/>
      <c r="AC97" s="1053"/>
      <c r="AD97" s="974"/>
      <c r="AE97" s="1053"/>
      <c r="AF97" s="897"/>
      <c r="AG97" s="897"/>
    </row>
    <row r="98" spans="1:33" ht="18" customHeight="1" hidden="1">
      <c r="A98" s="778" t="s">
        <v>125</v>
      </c>
      <c r="B98" s="1103"/>
      <c r="C98" s="850" t="s">
        <v>216</v>
      </c>
      <c r="D98" s="848" t="s">
        <v>209</v>
      </c>
      <c r="E98" s="1100" t="s">
        <v>231</v>
      </c>
      <c r="F98" s="850" t="s">
        <v>232</v>
      </c>
      <c r="G98" s="855" t="s">
        <v>233</v>
      </c>
      <c r="H98" s="338">
        <v>473132</v>
      </c>
      <c r="I98" s="775" t="s">
        <v>187</v>
      </c>
      <c r="J98" s="1045">
        <f>K98+N98</f>
        <v>473132</v>
      </c>
      <c r="K98" s="1045">
        <f>L98+M98</f>
        <v>354847</v>
      </c>
      <c r="L98" s="1018">
        <v>0</v>
      </c>
      <c r="M98" s="1008">
        <v>354847</v>
      </c>
      <c r="N98" s="1045">
        <f>O98+P98+Q98</f>
        <v>118285</v>
      </c>
      <c r="O98" s="752">
        <v>118285</v>
      </c>
      <c r="P98" s="1008">
        <v>0</v>
      </c>
      <c r="Q98" s="1008">
        <v>0</v>
      </c>
      <c r="R98" s="872"/>
      <c r="S98" s="1008">
        <v>0</v>
      </c>
      <c r="T98" s="752">
        <v>118285</v>
      </c>
      <c r="U98" s="762">
        <v>0</v>
      </c>
      <c r="V98" s="774">
        <f>W98+X98+Y98+Z98</f>
        <v>0</v>
      </c>
      <c r="W98" s="1008">
        <v>0</v>
      </c>
      <c r="X98" s="752">
        <v>0</v>
      </c>
      <c r="Y98" s="1008">
        <v>0</v>
      </c>
      <c r="Z98" s="762">
        <v>0</v>
      </c>
      <c r="AA98" s="919">
        <v>0</v>
      </c>
      <c r="AB98" s="774">
        <f>AC98+AD98+AE98+AF98</f>
        <v>0</v>
      </c>
      <c r="AC98" s="1008">
        <v>0</v>
      </c>
      <c r="AD98" s="752">
        <v>0</v>
      </c>
      <c r="AE98" s="1008">
        <v>0</v>
      </c>
      <c r="AF98" s="762">
        <v>0</v>
      </c>
      <c r="AG98" s="865">
        <v>0</v>
      </c>
    </row>
    <row r="99" spans="1:33" ht="15.75" customHeight="1" hidden="1">
      <c r="A99" s="779"/>
      <c r="B99" s="1103"/>
      <c r="C99" s="765"/>
      <c r="D99" s="765"/>
      <c r="E99" s="765"/>
      <c r="F99" s="790"/>
      <c r="G99" s="1105"/>
      <c r="H99" s="338">
        <v>354847</v>
      </c>
      <c r="I99" s="776"/>
      <c r="J99" s="1053"/>
      <c r="K99" s="1053"/>
      <c r="L99" s="1018"/>
      <c r="M99" s="1018"/>
      <c r="N99" s="1053"/>
      <c r="O99" s="753"/>
      <c r="P99" s="1018"/>
      <c r="Q99" s="1018"/>
      <c r="R99" s="872"/>
      <c r="S99" s="1018"/>
      <c r="T99" s="753"/>
      <c r="U99" s="865"/>
      <c r="V99" s="1051"/>
      <c r="W99" s="1018"/>
      <c r="X99" s="753"/>
      <c r="Y99" s="1018"/>
      <c r="Z99" s="865"/>
      <c r="AA99" s="919"/>
      <c r="AB99" s="1051"/>
      <c r="AC99" s="1018"/>
      <c r="AD99" s="753"/>
      <c r="AE99" s="1018"/>
      <c r="AF99" s="865"/>
      <c r="AG99" s="865"/>
    </row>
    <row r="100" spans="1:33" ht="21.75" customHeight="1" hidden="1">
      <c r="A100" s="780"/>
      <c r="B100" s="1103"/>
      <c r="C100" s="766"/>
      <c r="D100" s="766"/>
      <c r="E100" s="766"/>
      <c r="F100" s="783"/>
      <c r="G100" s="772"/>
      <c r="H100" s="338">
        <v>0</v>
      </c>
      <c r="I100" s="775" t="s">
        <v>188</v>
      </c>
      <c r="J100" s="1045">
        <f>K100+N100</f>
        <v>0</v>
      </c>
      <c r="K100" s="1045">
        <f>L100+M100</f>
        <v>0</v>
      </c>
      <c r="L100" s="1018">
        <v>0</v>
      </c>
      <c r="M100" s="1018">
        <v>0</v>
      </c>
      <c r="N100" s="1045">
        <f>O100+P100+Q100</f>
        <v>0</v>
      </c>
      <c r="O100" s="752">
        <v>0</v>
      </c>
      <c r="P100" s="1018">
        <v>0</v>
      </c>
      <c r="Q100" s="1018">
        <v>0</v>
      </c>
      <c r="R100" s="872"/>
      <c r="S100" s="1018">
        <v>0</v>
      </c>
      <c r="T100" s="753">
        <v>0</v>
      </c>
      <c r="U100" s="865">
        <v>0</v>
      </c>
      <c r="V100" s="774">
        <f>W100+X100+Y100+Z100</f>
        <v>0</v>
      </c>
      <c r="W100" s="1008">
        <v>0</v>
      </c>
      <c r="X100" s="752">
        <v>0</v>
      </c>
      <c r="Y100" s="1018">
        <v>0</v>
      </c>
      <c r="Z100" s="865">
        <v>0</v>
      </c>
      <c r="AA100" s="919">
        <v>0</v>
      </c>
      <c r="AB100" s="774">
        <f>AC100+AD100+AE100+AF100</f>
        <v>0</v>
      </c>
      <c r="AC100" s="1008">
        <v>0</v>
      </c>
      <c r="AD100" s="752">
        <v>0</v>
      </c>
      <c r="AE100" s="1018">
        <v>0</v>
      </c>
      <c r="AF100" s="865">
        <v>0</v>
      </c>
      <c r="AG100" s="865">
        <v>0</v>
      </c>
    </row>
    <row r="101" spans="1:33" ht="15" customHeight="1" hidden="1">
      <c r="A101" s="780"/>
      <c r="B101" s="1103"/>
      <c r="C101" s="766"/>
      <c r="D101" s="766"/>
      <c r="E101" s="766"/>
      <c r="F101" s="783"/>
      <c r="G101" s="772"/>
      <c r="H101" s="338">
        <v>0</v>
      </c>
      <c r="I101" s="776"/>
      <c r="J101" s="1053"/>
      <c r="K101" s="1053"/>
      <c r="L101" s="1018"/>
      <c r="M101" s="1018"/>
      <c r="N101" s="1053"/>
      <c r="O101" s="753"/>
      <c r="P101" s="1018"/>
      <c r="Q101" s="1018"/>
      <c r="R101" s="872"/>
      <c r="S101" s="1018"/>
      <c r="T101" s="753"/>
      <c r="U101" s="865"/>
      <c r="V101" s="1051"/>
      <c r="W101" s="1018"/>
      <c r="X101" s="753"/>
      <c r="Y101" s="1018"/>
      <c r="Z101" s="865"/>
      <c r="AA101" s="919"/>
      <c r="AB101" s="1051"/>
      <c r="AC101" s="1018"/>
      <c r="AD101" s="753"/>
      <c r="AE101" s="1018"/>
      <c r="AF101" s="865"/>
      <c r="AG101" s="865"/>
    </row>
    <row r="102" spans="1:33" ht="15.75" customHeight="1" hidden="1">
      <c r="A102" s="780"/>
      <c r="B102" s="1103"/>
      <c r="C102" s="766"/>
      <c r="D102" s="766"/>
      <c r="E102" s="766"/>
      <c r="F102" s="783"/>
      <c r="G102" s="772"/>
      <c r="H102" s="340">
        <f>H98+H100</f>
        <v>473132</v>
      </c>
      <c r="I102" s="775" t="s">
        <v>189</v>
      </c>
      <c r="J102" s="1053">
        <f aca="true" t="shared" si="30" ref="J102:Q102">J98+J100</f>
        <v>473132</v>
      </c>
      <c r="K102" s="1053">
        <f t="shared" si="30"/>
        <v>354847</v>
      </c>
      <c r="L102" s="1053">
        <f t="shared" si="30"/>
        <v>0</v>
      </c>
      <c r="M102" s="1053">
        <f t="shared" si="30"/>
        <v>354847</v>
      </c>
      <c r="N102" s="1053">
        <f t="shared" si="30"/>
        <v>118285</v>
      </c>
      <c r="O102" s="974">
        <f t="shared" si="30"/>
        <v>118285</v>
      </c>
      <c r="P102" s="1053">
        <f t="shared" si="30"/>
        <v>0</v>
      </c>
      <c r="Q102" s="1053">
        <f t="shared" si="30"/>
        <v>0</v>
      </c>
      <c r="R102" s="872"/>
      <c r="S102" s="1053">
        <f aca="true" t="shared" si="31" ref="S102:AG102">S98+S100</f>
        <v>0</v>
      </c>
      <c r="T102" s="974">
        <f t="shared" si="31"/>
        <v>118285</v>
      </c>
      <c r="U102" s="897">
        <f t="shared" si="31"/>
        <v>0</v>
      </c>
      <c r="V102" s="1051">
        <f t="shared" si="31"/>
        <v>0</v>
      </c>
      <c r="W102" s="1053">
        <f t="shared" si="31"/>
        <v>0</v>
      </c>
      <c r="X102" s="974">
        <f t="shared" si="31"/>
        <v>0</v>
      </c>
      <c r="Y102" s="1053">
        <f t="shared" si="31"/>
        <v>0</v>
      </c>
      <c r="Z102" s="897">
        <f t="shared" si="31"/>
        <v>0</v>
      </c>
      <c r="AA102" s="955">
        <f t="shared" si="31"/>
        <v>0</v>
      </c>
      <c r="AB102" s="1051">
        <f t="shared" si="31"/>
        <v>0</v>
      </c>
      <c r="AC102" s="1053">
        <f t="shared" si="31"/>
        <v>0</v>
      </c>
      <c r="AD102" s="974">
        <f t="shared" si="31"/>
        <v>0</v>
      </c>
      <c r="AE102" s="1053">
        <f t="shared" si="31"/>
        <v>0</v>
      </c>
      <c r="AF102" s="897">
        <f t="shared" si="31"/>
        <v>0</v>
      </c>
      <c r="AG102" s="897">
        <f t="shared" si="31"/>
        <v>0</v>
      </c>
    </row>
    <row r="103" spans="1:33" ht="18" customHeight="1" hidden="1">
      <c r="A103" s="1102"/>
      <c r="B103" s="1103"/>
      <c r="C103" s="767"/>
      <c r="D103" s="767"/>
      <c r="E103" s="767"/>
      <c r="F103" s="784"/>
      <c r="G103" s="773"/>
      <c r="H103" s="340">
        <f>H99+H101</f>
        <v>354847</v>
      </c>
      <c r="I103" s="776"/>
      <c r="J103" s="1053"/>
      <c r="K103" s="1053"/>
      <c r="L103" s="1053"/>
      <c r="M103" s="1053"/>
      <c r="N103" s="1053"/>
      <c r="O103" s="974"/>
      <c r="P103" s="1053"/>
      <c r="Q103" s="1053"/>
      <c r="R103" s="872"/>
      <c r="S103" s="1053"/>
      <c r="T103" s="974"/>
      <c r="U103" s="897"/>
      <c r="V103" s="1051"/>
      <c r="W103" s="1053"/>
      <c r="X103" s="974"/>
      <c r="Y103" s="1053"/>
      <c r="Z103" s="897"/>
      <c r="AA103" s="955"/>
      <c r="AB103" s="1051"/>
      <c r="AC103" s="1053"/>
      <c r="AD103" s="974"/>
      <c r="AE103" s="1053"/>
      <c r="AF103" s="897"/>
      <c r="AG103" s="897"/>
    </row>
    <row r="104" spans="1:33" ht="27" customHeight="1" hidden="1">
      <c r="A104" s="778" t="s">
        <v>127</v>
      </c>
      <c r="B104" s="1103"/>
      <c r="C104" s="785" t="s">
        <v>216</v>
      </c>
      <c r="D104" s="1111" t="s">
        <v>209</v>
      </c>
      <c r="E104" s="1114" t="s">
        <v>234</v>
      </c>
      <c r="F104" s="852" t="s">
        <v>235</v>
      </c>
      <c r="G104" s="855" t="s">
        <v>225</v>
      </c>
      <c r="H104" s="338">
        <v>6219944</v>
      </c>
      <c r="I104" s="775" t="s">
        <v>187</v>
      </c>
      <c r="J104" s="1045">
        <f>K104+N104</f>
        <v>3484008</v>
      </c>
      <c r="K104" s="1045">
        <f>L104+M104</f>
        <v>2613006</v>
      </c>
      <c r="L104" s="1008">
        <v>0</v>
      </c>
      <c r="M104" s="1008">
        <v>2613006</v>
      </c>
      <c r="N104" s="1045">
        <f>O104+P104+Q104</f>
        <v>871002</v>
      </c>
      <c r="O104" s="752">
        <v>871002</v>
      </c>
      <c r="P104" s="1008">
        <v>0</v>
      </c>
      <c r="Q104" s="1008">
        <v>0</v>
      </c>
      <c r="R104" s="872"/>
      <c r="S104" s="1008">
        <v>0</v>
      </c>
      <c r="T104" s="752">
        <v>871002</v>
      </c>
      <c r="U104" s="762">
        <v>0</v>
      </c>
      <c r="V104" s="774">
        <f>W104+X104+Y104+Z104</f>
        <v>0</v>
      </c>
      <c r="W104" s="1008">
        <v>0</v>
      </c>
      <c r="X104" s="752">
        <v>0</v>
      </c>
      <c r="Y104" s="1008">
        <v>0</v>
      </c>
      <c r="Z104" s="762">
        <v>0</v>
      </c>
      <c r="AA104" s="919">
        <v>0</v>
      </c>
      <c r="AB104" s="774">
        <f>AC104+AD104+AE104+AF104</f>
        <v>0</v>
      </c>
      <c r="AC104" s="1008">
        <v>0</v>
      </c>
      <c r="AD104" s="752">
        <v>0</v>
      </c>
      <c r="AE104" s="1008">
        <v>0</v>
      </c>
      <c r="AF104" s="762">
        <v>0</v>
      </c>
      <c r="AG104" s="865">
        <v>0</v>
      </c>
    </row>
    <row r="105" spans="1:33" ht="18" customHeight="1" hidden="1">
      <c r="A105" s="779"/>
      <c r="B105" s="1103"/>
      <c r="C105" s="1108"/>
      <c r="D105" s="1112"/>
      <c r="E105" s="1115"/>
      <c r="F105" s="790"/>
      <c r="G105" s="1105"/>
      <c r="H105" s="338">
        <v>4664958</v>
      </c>
      <c r="I105" s="776"/>
      <c r="J105" s="1053"/>
      <c r="K105" s="1053"/>
      <c r="L105" s="1018"/>
      <c r="M105" s="1018"/>
      <c r="N105" s="1053"/>
      <c r="O105" s="753"/>
      <c r="P105" s="1018"/>
      <c r="Q105" s="1018"/>
      <c r="R105" s="872"/>
      <c r="S105" s="1018"/>
      <c r="T105" s="753"/>
      <c r="U105" s="865"/>
      <c r="V105" s="1051"/>
      <c r="W105" s="1018"/>
      <c r="X105" s="753"/>
      <c r="Y105" s="1018"/>
      <c r="Z105" s="865"/>
      <c r="AA105" s="919"/>
      <c r="AB105" s="1051"/>
      <c r="AC105" s="1018"/>
      <c r="AD105" s="753"/>
      <c r="AE105" s="1018"/>
      <c r="AF105" s="865"/>
      <c r="AG105" s="865"/>
    </row>
    <row r="106" spans="1:33" ht="24" customHeight="1" hidden="1">
      <c r="A106" s="780"/>
      <c r="B106" s="1103"/>
      <c r="C106" s="1109"/>
      <c r="D106" s="1113"/>
      <c r="E106" s="1116"/>
      <c r="F106" s="783"/>
      <c r="G106" s="772"/>
      <c r="H106" s="338">
        <v>0</v>
      </c>
      <c r="I106" s="775" t="s">
        <v>188</v>
      </c>
      <c r="J106" s="1045">
        <f>K106+N106</f>
        <v>0</v>
      </c>
      <c r="K106" s="1045">
        <f>L106+M106</f>
        <v>0</v>
      </c>
      <c r="L106" s="1018">
        <v>0</v>
      </c>
      <c r="M106" s="1018">
        <v>0</v>
      </c>
      <c r="N106" s="1045">
        <f>O106+P106+Q106</f>
        <v>0</v>
      </c>
      <c r="O106" s="752">
        <v>0</v>
      </c>
      <c r="P106" s="1018">
        <v>0</v>
      </c>
      <c r="Q106" s="1018">
        <v>0</v>
      </c>
      <c r="R106" s="872"/>
      <c r="S106" s="1018">
        <v>0</v>
      </c>
      <c r="T106" s="753">
        <v>0</v>
      </c>
      <c r="U106" s="865">
        <v>0</v>
      </c>
      <c r="V106" s="774">
        <f>W106+X106+Y106+Z106</f>
        <v>0</v>
      </c>
      <c r="W106" s="1008">
        <v>0</v>
      </c>
      <c r="X106" s="752">
        <v>0</v>
      </c>
      <c r="Y106" s="1018">
        <v>0</v>
      </c>
      <c r="Z106" s="865">
        <v>0</v>
      </c>
      <c r="AA106" s="919">
        <v>0</v>
      </c>
      <c r="AB106" s="774">
        <f>AC106+AD106+AE106+AF106</f>
        <v>0</v>
      </c>
      <c r="AC106" s="1008">
        <v>0</v>
      </c>
      <c r="AD106" s="752">
        <v>0</v>
      </c>
      <c r="AE106" s="1018">
        <v>0</v>
      </c>
      <c r="AF106" s="865">
        <v>0</v>
      </c>
      <c r="AG106" s="865">
        <v>0</v>
      </c>
    </row>
    <row r="107" spans="1:33" ht="26.25" customHeight="1" hidden="1">
      <c r="A107" s="780"/>
      <c r="B107" s="1103"/>
      <c r="C107" s="1109"/>
      <c r="D107" s="1113"/>
      <c r="E107" s="1116"/>
      <c r="F107" s="783"/>
      <c r="G107" s="772"/>
      <c r="H107" s="338">
        <v>0</v>
      </c>
      <c r="I107" s="776"/>
      <c r="J107" s="1053"/>
      <c r="K107" s="1053"/>
      <c r="L107" s="1018"/>
      <c r="M107" s="1018"/>
      <c r="N107" s="1053"/>
      <c r="O107" s="753"/>
      <c r="P107" s="1018"/>
      <c r="Q107" s="1018"/>
      <c r="R107" s="872"/>
      <c r="S107" s="1018"/>
      <c r="T107" s="753"/>
      <c r="U107" s="865"/>
      <c r="V107" s="1051"/>
      <c r="W107" s="1018"/>
      <c r="X107" s="753"/>
      <c r="Y107" s="1018"/>
      <c r="Z107" s="865"/>
      <c r="AA107" s="919"/>
      <c r="AB107" s="1051"/>
      <c r="AC107" s="1018"/>
      <c r="AD107" s="753"/>
      <c r="AE107" s="1018"/>
      <c r="AF107" s="865"/>
      <c r="AG107" s="865"/>
    </row>
    <row r="108" spans="1:33" ht="18.75" customHeight="1" hidden="1">
      <c r="A108" s="780"/>
      <c r="B108" s="1103"/>
      <c r="C108" s="1109"/>
      <c r="D108" s="1113"/>
      <c r="E108" s="1116"/>
      <c r="F108" s="783"/>
      <c r="G108" s="772"/>
      <c r="H108" s="340">
        <f>H104+H106</f>
        <v>6219944</v>
      </c>
      <c r="I108" s="775" t="s">
        <v>189</v>
      </c>
      <c r="J108" s="1053">
        <f aca="true" t="shared" si="32" ref="J108:Q108">J104+J106</f>
        <v>3484008</v>
      </c>
      <c r="K108" s="1053">
        <f t="shared" si="32"/>
        <v>2613006</v>
      </c>
      <c r="L108" s="1053">
        <f t="shared" si="32"/>
        <v>0</v>
      </c>
      <c r="M108" s="1053">
        <f t="shared" si="32"/>
        <v>2613006</v>
      </c>
      <c r="N108" s="1053">
        <f t="shared" si="32"/>
        <v>871002</v>
      </c>
      <c r="O108" s="974">
        <f t="shared" si="32"/>
        <v>871002</v>
      </c>
      <c r="P108" s="1053">
        <f t="shared" si="32"/>
        <v>0</v>
      </c>
      <c r="Q108" s="1053">
        <f t="shared" si="32"/>
        <v>0</v>
      </c>
      <c r="R108" s="872"/>
      <c r="S108" s="1053">
        <f aca="true" t="shared" si="33" ref="S108:AG108">S104+S106</f>
        <v>0</v>
      </c>
      <c r="T108" s="974">
        <f t="shared" si="33"/>
        <v>871002</v>
      </c>
      <c r="U108" s="897">
        <f t="shared" si="33"/>
        <v>0</v>
      </c>
      <c r="V108" s="1051">
        <f t="shared" si="33"/>
        <v>0</v>
      </c>
      <c r="W108" s="1053">
        <f t="shared" si="33"/>
        <v>0</v>
      </c>
      <c r="X108" s="974">
        <f t="shared" si="33"/>
        <v>0</v>
      </c>
      <c r="Y108" s="1053">
        <f t="shared" si="33"/>
        <v>0</v>
      </c>
      <c r="Z108" s="897">
        <f t="shared" si="33"/>
        <v>0</v>
      </c>
      <c r="AA108" s="955">
        <f t="shared" si="33"/>
        <v>0</v>
      </c>
      <c r="AB108" s="1051">
        <f t="shared" si="33"/>
        <v>0</v>
      </c>
      <c r="AC108" s="1053">
        <f t="shared" si="33"/>
        <v>0</v>
      </c>
      <c r="AD108" s="974">
        <f t="shared" si="33"/>
        <v>0</v>
      </c>
      <c r="AE108" s="1053">
        <f t="shared" si="33"/>
        <v>0</v>
      </c>
      <c r="AF108" s="897">
        <f t="shared" si="33"/>
        <v>0</v>
      </c>
      <c r="AG108" s="897">
        <f t="shared" si="33"/>
        <v>0</v>
      </c>
    </row>
    <row r="109" spans="1:33" ht="21.75" customHeight="1" hidden="1">
      <c r="A109" s="1102"/>
      <c r="B109" s="1103"/>
      <c r="C109" s="1110"/>
      <c r="D109" s="1113"/>
      <c r="E109" s="1117"/>
      <c r="F109" s="784"/>
      <c r="G109" s="773"/>
      <c r="H109" s="340">
        <f>H105+H107</f>
        <v>4664958</v>
      </c>
      <c r="I109" s="776"/>
      <c r="J109" s="1053"/>
      <c r="K109" s="1053"/>
      <c r="L109" s="1053"/>
      <c r="M109" s="1053"/>
      <c r="N109" s="1053"/>
      <c r="O109" s="974"/>
      <c r="P109" s="1053"/>
      <c r="Q109" s="1053"/>
      <c r="R109" s="872"/>
      <c r="S109" s="1053"/>
      <c r="T109" s="974"/>
      <c r="U109" s="897"/>
      <c r="V109" s="1051"/>
      <c r="W109" s="1053"/>
      <c r="X109" s="974"/>
      <c r="Y109" s="1053"/>
      <c r="Z109" s="897"/>
      <c r="AA109" s="955"/>
      <c r="AB109" s="1051"/>
      <c r="AC109" s="1053"/>
      <c r="AD109" s="974"/>
      <c r="AE109" s="1053"/>
      <c r="AF109" s="897"/>
      <c r="AG109" s="897"/>
    </row>
    <row r="110" spans="1:33" ht="0.75" customHeight="1" hidden="1">
      <c r="A110" s="778" t="s">
        <v>129</v>
      </c>
      <c r="B110" s="1103"/>
      <c r="C110" s="785" t="s">
        <v>216</v>
      </c>
      <c r="D110" s="1111" t="s">
        <v>209</v>
      </c>
      <c r="E110" s="1114" t="s">
        <v>236</v>
      </c>
      <c r="F110" s="852" t="s">
        <v>237</v>
      </c>
      <c r="G110" s="855" t="s">
        <v>238</v>
      </c>
      <c r="H110" s="338">
        <v>598230</v>
      </c>
      <c r="I110" s="775" t="s">
        <v>187</v>
      </c>
      <c r="J110" s="1045">
        <f>K110+N110</f>
        <v>598230</v>
      </c>
      <c r="K110" s="1045">
        <f>L110+M110</f>
        <v>375000</v>
      </c>
      <c r="L110" s="1008">
        <v>0</v>
      </c>
      <c r="M110" s="1008">
        <v>375000</v>
      </c>
      <c r="N110" s="1045">
        <f>O110+P110+Q110</f>
        <v>223230</v>
      </c>
      <c r="O110" s="752">
        <v>223230</v>
      </c>
      <c r="P110" s="1008">
        <v>0</v>
      </c>
      <c r="Q110" s="1008">
        <v>0</v>
      </c>
      <c r="R110" s="872"/>
      <c r="S110" s="1008">
        <v>0</v>
      </c>
      <c r="T110" s="752">
        <v>223230</v>
      </c>
      <c r="U110" s="762">
        <v>0</v>
      </c>
      <c r="V110" s="774">
        <f>W110+X110+Y110+Z110</f>
        <v>0</v>
      </c>
      <c r="W110" s="1045">
        <v>0</v>
      </c>
      <c r="X110" s="752">
        <v>0</v>
      </c>
      <c r="Y110" s="1008">
        <v>0</v>
      </c>
      <c r="Z110" s="762">
        <v>0</v>
      </c>
      <c r="AA110" s="919">
        <v>0</v>
      </c>
      <c r="AB110" s="774">
        <f>AC110+AD110+AE110+AF110</f>
        <v>0</v>
      </c>
      <c r="AC110" s="1045">
        <v>0</v>
      </c>
      <c r="AD110" s="752">
        <v>0</v>
      </c>
      <c r="AE110" s="1008">
        <v>0</v>
      </c>
      <c r="AF110" s="762">
        <v>0</v>
      </c>
      <c r="AG110" s="865">
        <v>0</v>
      </c>
    </row>
    <row r="111" spans="1:33" ht="18" customHeight="1" hidden="1">
      <c r="A111" s="779"/>
      <c r="B111" s="1103"/>
      <c r="C111" s="1108"/>
      <c r="D111" s="1112"/>
      <c r="E111" s="1115"/>
      <c r="F111" s="790"/>
      <c r="G111" s="1105"/>
      <c r="H111" s="338">
        <v>375000</v>
      </c>
      <c r="I111" s="776"/>
      <c r="J111" s="1053"/>
      <c r="K111" s="1053"/>
      <c r="L111" s="1018"/>
      <c r="M111" s="1018"/>
      <c r="N111" s="1053"/>
      <c r="O111" s="753"/>
      <c r="P111" s="1018"/>
      <c r="Q111" s="1018"/>
      <c r="R111" s="872"/>
      <c r="S111" s="1018"/>
      <c r="T111" s="753"/>
      <c r="U111" s="865"/>
      <c r="V111" s="1051"/>
      <c r="W111" s="1053"/>
      <c r="X111" s="753"/>
      <c r="Y111" s="1018"/>
      <c r="Z111" s="865"/>
      <c r="AA111" s="919"/>
      <c r="AB111" s="1051"/>
      <c r="AC111" s="1053"/>
      <c r="AD111" s="753"/>
      <c r="AE111" s="1018"/>
      <c r="AF111" s="865"/>
      <c r="AG111" s="865"/>
    </row>
    <row r="112" spans="1:33" ht="17.25" customHeight="1" hidden="1">
      <c r="A112" s="780"/>
      <c r="B112" s="1103"/>
      <c r="C112" s="1109"/>
      <c r="D112" s="1113"/>
      <c r="E112" s="1116"/>
      <c r="F112" s="783"/>
      <c r="G112" s="772"/>
      <c r="H112" s="338">
        <v>0</v>
      </c>
      <c r="I112" s="775" t="s">
        <v>188</v>
      </c>
      <c r="J112" s="1045">
        <f>K112+N112</f>
        <v>0</v>
      </c>
      <c r="K112" s="1045">
        <f>L112+M112</f>
        <v>0</v>
      </c>
      <c r="L112" s="1018">
        <v>0</v>
      </c>
      <c r="M112" s="1018">
        <v>0</v>
      </c>
      <c r="N112" s="1045">
        <f>O112+P112+Q112</f>
        <v>0</v>
      </c>
      <c r="O112" s="752">
        <v>0</v>
      </c>
      <c r="P112" s="1018">
        <v>0</v>
      </c>
      <c r="Q112" s="1018">
        <v>0</v>
      </c>
      <c r="R112" s="872"/>
      <c r="S112" s="1018">
        <v>0</v>
      </c>
      <c r="T112" s="753">
        <v>0</v>
      </c>
      <c r="U112" s="865">
        <v>0</v>
      </c>
      <c r="V112" s="774">
        <f>W112+X112+Y112+Z112</f>
        <v>0</v>
      </c>
      <c r="W112" s="1045">
        <v>0</v>
      </c>
      <c r="X112" s="752">
        <v>0</v>
      </c>
      <c r="Y112" s="1018">
        <v>0</v>
      </c>
      <c r="Z112" s="865">
        <v>0</v>
      </c>
      <c r="AA112" s="919">
        <v>0</v>
      </c>
      <c r="AB112" s="774">
        <f>AC112+AD112+AE112+AF112</f>
        <v>0</v>
      </c>
      <c r="AC112" s="1045">
        <v>0</v>
      </c>
      <c r="AD112" s="752">
        <v>0</v>
      </c>
      <c r="AE112" s="1018">
        <v>0</v>
      </c>
      <c r="AF112" s="865">
        <v>0</v>
      </c>
      <c r="AG112" s="865">
        <v>0</v>
      </c>
    </row>
    <row r="113" spans="1:33" ht="18" customHeight="1" hidden="1">
      <c r="A113" s="780"/>
      <c r="B113" s="1103"/>
      <c r="C113" s="1109"/>
      <c r="D113" s="1113"/>
      <c r="E113" s="1116"/>
      <c r="F113" s="783"/>
      <c r="G113" s="772"/>
      <c r="H113" s="338">
        <v>0</v>
      </c>
      <c r="I113" s="776"/>
      <c r="J113" s="1053"/>
      <c r="K113" s="1053"/>
      <c r="L113" s="1018"/>
      <c r="M113" s="1018"/>
      <c r="N113" s="1053"/>
      <c r="O113" s="753"/>
      <c r="P113" s="1018"/>
      <c r="Q113" s="1018"/>
      <c r="R113" s="872"/>
      <c r="S113" s="1018"/>
      <c r="T113" s="753"/>
      <c r="U113" s="865"/>
      <c r="V113" s="1051"/>
      <c r="W113" s="1053"/>
      <c r="X113" s="753"/>
      <c r="Y113" s="1018"/>
      <c r="Z113" s="865"/>
      <c r="AA113" s="919"/>
      <c r="AB113" s="1051"/>
      <c r="AC113" s="1053"/>
      <c r="AD113" s="753"/>
      <c r="AE113" s="1018"/>
      <c r="AF113" s="865"/>
      <c r="AG113" s="865"/>
    </row>
    <row r="114" spans="1:33" ht="18.75" customHeight="1" hidden="1">
      <c r="A114" s="780"/>
      <c r="B114" s="1103"/>
      <c r="C114" s="1109"/>
      <c r="D114" s="1113"/>
      <c r="E114" s="1116"/>
      <c r="F114" s="783"/>
      <c r="G114" s="772"/>
      <c r="H114" s="340">
        <f>H110+H112</f>
        <v>598230</v>
      </c>
      <c r="I114" s="775" t="s">
        <v>189</v>
      </c>
      <c r="J114" s="1053">
        <f aca="true" t="shared" si="34" ref="J114:Q114">J110+J112</f>
        <v>598230</v>
      </c>
      <c r="K114" s="1053">
        <f t="shared" si="34"/>
        <v>375000</v>
      </c>
      <c r="L114" s="1053">
        <f t="shared" si="34"/>
        <v>0</v>
      </c>
      <c r="M114" s="1053">
        <f t="shared" si="34"/>
        <v>375000</v>
      </c>
      <c r="N114" s="1053">
        <f t="shared" si="34"/>
        <v>223230</v>
      </c>
      <c r="O114" s="974">
        <f t="shared" si="34"/>
        <v>223230</v>
      </c>
      <c r="P114" s="1053">
        <f t="shared" si="34"/>
        <v>0</v>
      </c>
      <c r="Q114" s="1053">
        <f t="shared" si="34"/>
        <v>0</v>
      </c>
      <c r="R114" s="872"/>
      <c r="S114" s="1053">
        <f aca="true" t="shared" si="35" ref="S114:AG114">S110+S112</f>
        <v>0</v>
      </c>
      <c r="T114" s="974">
        <f t="shared" si="35"/>
        <v>223230</v>
      </c>
      <c r="U114" s="897">
        <f t="shared" si="35"/>
        <v>0</v>
      </c>
      <c r="V114" s="1051">
        <f t="shared" si="35"/>
        <v>0</v>
      </c>
      <c r="W114" s="1053">
        <f t="shared" si="35"/>
        <v>0</v>
      </c>
      <c r="X114" s="974">
        <f t="shared" si="35"/>
        <v>0</v>
      </c>
      <c r="Y114" s="1053">
        <f t="shared" si="35"/>
        <v>0</v>
      </c>
      <c r="Z114" s="897">
        <f t="shared" si="35"/>
        <v>0</v>
      </c>
      <c r="AA114" s="955">
        <f t="shared" si="35"/>
        <v>0</v>
      </c>
      <c r="AB114" s="1051">
        <f t="shared" si="35"/>
        <v>0</v>
      </c>
      <c r="AC114" s="1053">
        <f t="shared" si="35"/>
        <v>0</v>
      </c>
      <c r="AD114" s="974">
        <f t="shared" si="35"/>
        <v>0</v>
      </c>
      <c r="AE114" s="1053">
        <f t="shared" si="35"/>
        <v>0</v>
      </c>
      <c r="AF114" s="897">
        <f t="shared" si="35"/>
        <v>0</v>
      </c>
      <c r="AG114" s="897">
        <f t="shared" si="35"/>
        <v>0</v>
      </c>
    </row>
    <row r="115" spans="1:33" ht="24" customHeight="1" hidden="1">
      <c r="A115" s="1102"/>
      <c r="B115" s="1103"/>
      <c r="C115" s="1110"/>
      <c r="D115" s="1113"/>
      <c r="E115" s="1117"/>
      <c r="F115" s="784"/>
      <c r="G115" s="773"/>
      <c r="H115" s="340">
        <f>H111+H113</f>
        <v>375000</v>
      </c>
      <c r="I115" s="776"/>
      <c r="J115" s="1053"/>
      <c r="K115" s="1053"/>
      <c r="L115" s="1053"/>
      <c r="M115" s="1053"/>
      <c r="N115" s="1053"/>
      <c r="O115" s="974"/>
      <c r="P115" s="1053"/>
      <c r="Q115" s="1053"/>
      <c r="R115" s="872"/>
      <c r="S115" s="1053"/>
      <c r="T115" s="974"/>
      <c r="U115" s="897"/>
      <c r="V115" s="1051"/>
      <c r="W115" s="1053"/>
      <c r="X115" s="974"/>
      <c r="Y115" s="1053"/>
      <c r="Z115" s="897"/>
      <c r="AA115" s="955"/>
      <c r="AB115" s="1051"/>
      <c r="AC115" s="1053"/>
      <c r="AD115" s="974"/>
      <c r="AE115" s="1053"/>
      <c r="AF115" s="897"/>
      <c r="AG115" s="897"/>
    </row>
    <row r="116" spans="1:33" ht="18" customHeight="1" hidden="1">
      <c r="A116" s="778" t="s">
        <v>131</v>
      </c>
      <c r="B116" s="1103"/>
      <c r="C116" s="785" t="s">
        <v>216</v>
      </c>
      <c r="D116" s="1111" t="s">
        <v>209</v>
      </c>
      <c r="E116" s="1114" t="s">
        <v>239</v>
      </c>
      <c r="F116" s="852" t="s">
        <v>240</v>
      </c>
      <c r="G116" s="855" t="s">
        <v>241</v>
      </c>
      <c r="H116" s="338">
        <v>875000</v>
      </c>
      <c r="I116" s="775" t="s">
        <v>187</v>
      </c>
      <c r="J116" s="1045">
        <f>K116+N116</f>
        <v>440000</v>
      </c>
      <c r="K116" s="1045">
        <f>L116+M116</f>
        <v>330000</v>
      </c>
      <c r="L116" s="1008">
        <v>0</v>
      </c>
      <c r="M116" s="1008">
        <v>330000</v>
      </c>
      <c r="N116" s="1045">
        <f>O116+P116+Q116</f>
        <v>110000</v>
      </c>
      <c r="O116" s="752">
        <v>110000</v>
      </c>
      <c r="P116" s="1008">
        <v>0</v>
      </c>
      <c r="Q116" s="1008">
        <v>0</v>
      </c>
      <c r="R116" s="872"/>
      <c r="S116" s="1008">
        <v>0</v>
      </c>
      <c r="T116" s="752">
        <v>110000</v>
      </c>
      <c r="U116" s="762">
        <v>0</v>
      </c>
      <c r="V116" s="774">
        <f>W116+X116+Y116+Z116</f>
        <v>435000</v>
      </c>
      <c r="W116" s="1045">
        <v>326250</v>
      </c>
      <c r="X116" s="752">
        <v>108750</v>
      </c>
      <c r="Y116" s="1008">
        <v>0</v>
      </c>
      <c r="Z116" s="762">
        <v>0</v>
      </c>
      <c r="AA116" s="919">
        <v>0</v>
      </c>
      <c r="AB116" s="774">
        <f>AC116+AD116+AE116+AF116</f>
        <v>0</v>
      </c>
      <c r="AC116" s="1045">
        <v>0</v>
      </c>
      <c r="AD116" s="752">
        <v>0</v>
      </c>
      <c r="AE116" s="1008">
        <v>0</v>
      </c>
      <c r="AF116" s="762">
        <v>0</v>
      </c>
      <c r="AG116" s="865">
        <v>0</v>
      </c>
    </row>
    <row r="117" spans="1:33" ht="23.25" customHeight="1" hidden="1">
      <c r="A117" s="779"/>
      <c r="B117" s="1103"/>
      <c r="C117" s="1108"/>
      <c r="D117" s="1112"/>
      <c r="E117" s="1115"/>
      <c r="F117" s="790"/>
      <c r="G117" s="1105"/>
      <c r="H117" s="338">
        <v>656250</v>
      </c>
      <c r="I117" s="776"/>
      <c r="J117" s="1053"/>
      <c r="K117" s="1053"/>
      <c r="L117" s="1018"/>
      <c r="M117" s="1018"/>
      <c r="N117" s="1053"/>
      <c r="O117" s="753"/>
      <c r="P117" s="1018"/>
      <c r="Q117" s="1018"/>
      <c r="R117" s="872"/>
      <c r="S117" s="1018"/>
      <c r="T117" s="753"/>
      <c r="U117" s="865"/>
      <c r="V117" s="1051"/>
      <c r="W117" s="1053"/>
      <c r="X117" s="753"/>
      <c r="Y117" s="1018"/>
      <c r="Z117" s="865"/>
      <c r="AA117" s="919"/>
      <c r="AB117" s="1051"/>
      <c r="AC117" s="1053"/>
      <c r="AD117" s="753"/>
      <c r="AE117" s="1018"/>
      <c r="AF117" s="865"/>
      <c r="AG117" s="865"/>
    </row>
    <row r="118" spans="1:33" ht="11.25" customHeight="1" hidden="1">
      <c r="A118" s="780"/>
      <c r="B118" s="1103"/>
      <c r="C118" s="1109"/>
      <c r="D118" s="1113"/>
      <c r="E118" s="1116"/>
      <c r="F118" s="783"/>
      <c r="G118" s="772"/>
      <c r="H118" s="338">
        <v>0</v>
      </c>
      <c r="I118" s="775" t="s">
        <v>188</v>
      </c>
      <c r="J118" s="1045">
        <f>K118+N118</f>
        <v>0</v>
      </c>
      <c r="K118" s="1045">
        <f>L118+M118</f>
        <v>0</v>
      </c>
      <c r="L118" s="1018">
        <v>0</v>
      </c>
      <c r="M118" s="1018">
        <v>0</v>
      </c>
      <c r="N118" s="1045">
        <f>O118+P118+Q118</f>
        <v>0</v>
      </c>
      <c r="O118" s="752">
        <v>0</v>
      </c>
      <c r="P118" s="1018">
        <v>0</v>
      </c>
      <c r="Q118" s="1018">
        <v>0</v>
      </c>
      <c r="R118" s="872"/>
      <c r="S118" s="1018">
        <v>0</v>
      </c>
      <c r="T118" s="753">
        <v>0</v>
      </c>
      <c r="U118" s="865">
        <v>0</v>
      </c>
      <c r="V118" s="774">
        <f>W118+X118+Y118+Z118</f>
        <v>0</v>
      </c>
      <c r="W118" s="1045">
        <v>0</v>
      </c>
      <c r="X118" s="752">
        <v>0</v>
      </c>
      <c r="Y118" s="1018">
        <v>0</v>
      </c>
      <c r="Z118" s="865">
        <v>0</v>
      </c>
      <c r="AA118" s="919">
        <v>0</v>
      </c>
      <c r="AB118" s="774">
        <f>AC118+AD118+AE118+AF118</f>
        <v>0</v>
      </c>
      <c r="AC118" s="1045">
        <v>0</v>
      </c>
      <c r="AD118" s="752">
        <v>0</v>
      </c>
      <c r="AE118" s="1018">
        <v>0</v>
      </c>
      <c r="AF118" s="865">
        <v>0</v>
      </c>
      <c r="AG118" s="865">
        <v>0</v>
      </c>
    </row>
    <row r="119" spans="1:33" ht="21.75" customHeight="1" hidden="1">
      <c r="A119" s="780"/>
      <c r="B119" s="1103"/>
      <c r="C119" s="1109"/>
      <c r="D119" s="1113"/>
      <c r="E119" s="1116"/>
      <c r="F119" s="783"/>
      <c r="G119" s="772"/>
      <c r="H119" s="338">
        <v>0</v>
      </c>
      <c r="I119" s="776"/>
      <c r="J119" s="1053"/>
      <c r="K119" s="1053"/>
      <c r="L119" s="1018"/>
      <c r="M119" s="1018"/>
      <c r="N119" s="1053"/>
      <c r="O119" s="753"/>
      <c r="P119" s="1018"/>
      <c r="Q119" s="1018"/>
      <c r="R119" s="872"/>
      <c r="S119" s="1018"/>
      <c r="T119" s="753"/>
      <c r="U119" s="865"/>
      <c r="V119" s="1051"/>
      <c r="W119" s="1053"/>
      <c r="X119" s="753"/>
      <c r="Y119" s="1018"/>
      <c r="Z119" s="865"/>
      <c r="AA119" s="919"/>
      <c r="AB119" s="1051"/>
      <c r="AC119" s="1053"/>
      <c r="AD119" s="753"/>
      <c r="AE119" s="1018"/>
      <c r="AF119" s="865"/>
      <c r="AG119" s="865"/>
    </row>
    <row r="120" spans="1:33" ht="11.25" customHeight="1" hidden="1">
      <c r="A120" s="780"/>
      <c r="B120" s="1103"/>
      <c r="C120" s="1109"/>
      <c r="D120" s="1113"/>
      <c r="E120" s="1116"/>
      <c r="F120" s="783"/>
      <c r="G120" s="772"/>
      <c r="H120" s="340">
        <f>H116+H118</f>
        <v>875000</v>
      </c>
      <c r="I120" s="775" t="s">
        <v>189</v>
      </c>
      <c r="J120" s="1053">
        <f aca="true" t="shared" si="36" ref="J120:Q120">J116+J118</f>
        <v>440000</v>
      </c>
      <c r="K120" s="1053">
        <f t="shared" si="36"/>
        <v>330000</v>
      </c>
      <c r="L120" s="1053">
        <f t="shared" si="36"/>
        <v>0</v>
      </c>
      <c r="M120" s="1053">
        <f t="shared" si="36"/>
        <v>330000</v>
      </c>
      <c r="N120" s="1053">
        <f t="shared" si="36"/>
        <v>110000</v>
      </c>
      <c r="O120" s="974">
        <f t="shared" si="36"/>
        <v>110000</v>
      </c>
      <c r="P120" s="1053">
        <f t="shared" si="36"/>
        <v>0</v>
      </c>
      <c r="Q120" s="1053">
        <f t="shared" si="36"/>
        <v>0</v>
      </c>
      <c r="R120" s="1169"/>
      <c r="S120" s="1053">
        <f aca="true" t="shared" si="37" ref="S120:AG120">S116+S118</f>
        <v>0</v>
      </c>
      <c r="T120" s="974">
        <f t="shared" si="37"/>
        <v>110000</v>
      </c>
      <c r="U120" s="897">
        <f t="shared" si="37"/>
        <v>0</v>
      </c>
      <c r="V120" s="1051">
        <f t="shared" si="37"/>
        <v>435000</v>
      </c>
      <c r="W120" s="1053">
        <f t="shared" si="37"/>
        <v>326250</v>
      </c>
      <c r="X120" s="974">
        <f t="shared" si="37"/>
        <v>108750</v>
      </c>
      <c r="Y120" s="1053">
        <f t="shared" si="37"/>
        <v>0</v>
      </c>
      <c r="Z120" s="897">
        <f t="shared" si="37"/>
        <v>0</v>
      </c>
      <c r="AA120" s="955">
        <f t="shared" si="37"/>
        <v>0</v>
      </c>
      <c r="AB120" s="1051">
        <f t="shared" si="37"/>
        <v>0</v>
      </c>
      <c r="AC120" s="1053">
        <f t="shared" si="37"/>
        <v>0</v>
      </c>
      <c r="AD120" s="974">
        <f t="shared" si="37"/>
        <v>0</v>
      </c>
      <c r="AE120" s="1053">
        <f t="shared" si="37"/>
        <v>0</v>
      </c>
      <c r="AF120" s="897">
        <f t="shared" si="37"/>
        <v>0</v>
      </c>
      <c r="AG120" s="897">
        <f t="shared" si="37"/>
        <v>0</v>
      </c>
    </row>
    <row r="121" spans="1:33" ht="15.75" customHeight="1" hidden="1" thickBot="1">
      <c r="A121" s="1102"/>
      <c r="B121" s="1104"/>
      <c r="C121" s="1110"/>
      <c r="D121" s="1113"/>
      <c r="E121" s="1117"/>
      <c r="F121" s="784"/>
      <c r="G121" s="773"/>
      <c r="H121" s="340">
        <f>H117+H119</f>
        <v>656250</v>
      </c>
      <c r="I121" s="777"/>
      <c r="J121" s="1054"/>
      <c r="K121" s="1054"/>
      <c r="L121" s="1054"/>
      <c r="M121" s="1054"/>
      <c r="N121" s="1054"/>
      <c r="O121" s="985"/>
      <c r="P121" s="1054"/>
      <c r="Q121" s="1054"/>
      <c r="R121" s="1170"/>
      <c r="S121" s="1054"/>
      <c r="T121" s="985"/>
      <c r="U121" s="898"/>
      <c r="V121" s="1052"/>
      <c r="W121" s="1054"/>
      <c r="X121" s="985"/>
      <c r="Y121" s="1054"/>
      <c r="Z121" s="898"/>
      <c r="AA121" s="956"/>
      <c r="AB121" s="1052"/>
      <c r="AC121" s="1054"/>
      <c r="AD121" s="985"/>
      <c r="AE121" s="1054"/>
      <c r="AF121" s="898"/>
      <c r="AG121" s="898"/>
    </row>
    <row r="122" spans="1:33" s="335" customFormat="1" ht="12.75">
      <c r="A122" s="1091"/>
      <c r="B122" s="1130" t="s">
        <v>242</v>
      </c>
      <c r="C122" s="1121" t="s">
        <v>243</v>
      </c>
      <c r="D122" s="1122"/>
      <c r="E122" s="1122"/>
      <c r="F122" s="1122"/>
      <c r="G122" s="1123"/>
      <c r="H122" s="336">
        <f>H128+H134</f>
        <v>11306000</v>
      </c>
      <c r="I122" s="1088" t="s">
        <v>187</v>
      </c>
      <c r="J122" s="870">
        <f aca="true" t="shared" si="38" ref="J122:AG122">J128+J134</f>
        <v>5491500</v>
      </c>
      <c r="K122" s="870">
        <f t="shared" si="38"/>
        <v>2859803</v>
      </c>
      <c r="L122" s="870">
        <f t="shared" si="38"/>
        <v>0</v>
      </c>
      <c r="M122" s="870">
        <f t="shared" si="38"/>
        <v>2859803</v>
      </c>
      <c r="N122" s="870">
        <f t="shared" si="38"/>
        <v>2631697</v>
      </c>
      <c r="O122" s="870">
        <f t="shared" si="38"/>
        <v>1917974</v>
      </c>
      <c r="P122" s="870">
        <f t="shared" si="38"/>
        <v>307723</v>
      </c>
      <c r="Q122" s="870">
        <f t="shared" si="38"/>
        <v>0</v>
      </c>
      <c r="R122" s="870">
        <f t="shared" si="38"/>
        <v>406000</v>
      </c>
      <c r="S122" s="870">
        <f t="shared" si="38"/>
        <v>0</v>
      </c>
      <c r="T122" s="870">
        <f t="shared" si="38"/>
        <v>2631697</v>
      </c>
      <c r="U122" s="873">
        <f t="shared" si="38"/>
        <v>0</v>
      </c>
      <c r="V122" s="994">
        <f t="shared" si="38"/>
        <v>5814500</v>
      </c>
      <c r="W122" s="870">
        <f t="shared" si="38"/>
        <v>3212517</v>
      </c>
      <c r="X122" s="870">
        <f t="shared" si="38"/>
        <v>1909706</v>
      </c>
      <c r="Y122" s="870">
        <f t="shared" si="38"/>
        <v>692277</v>
      </c>
      <c r="Z122" s="873">
        <f t="shared" si="38"/>
        <v>0</v>
      </c>
      <c r="AA122" s="928">
        <f t="shared" si="38"/>
        <v>0</v>
      </c>
      <c r="AB122" s="994">
        <f t="shared" si="38"/>
        <v>0</v>
      </c>
      <c r="AC122" s="870">
        <f t="shared" si="38"/>
        <v>0</v>
      </c>
      <c r="AD122" s="870">
        <f t="shared" si="38"/>
        <v>0</v>
      </c>
      <c r="AE122" s="870">
        <f t="shared" si="38"/>
        <v>0</v>
      </c>
      <c r="AF122" s="873">
        <f t="shared" si="38"/>
        <v>0</v>
      </c>
      <c r="AG122" s="873">
        <f t="shared" si="38"/>
        <v>0</v>
      </c>
    </row>
    <row r="123" spans="1:33" s="335" customFormat="1" ht="12.75">
      <c r="A123" s="1092"/>
      <c r="B123" s="1095"/>
      <c r="C123" s="1124"/>
      <c r="D123" s="1125"/>
      <c r="E123" s="1125"/>
      <c r="F123" s="1125"/>
      <c r="G123" s="1126"/>
      <c r="H123" s="336">
        <f>H129+H135</f>
        <v>6072320</v>
      </c>
      <c r="I123" s="1134"/>
      <c r="J123" s="871"/>
      <c r="K123" s="871"/>
      <c r="L123" s="871"/>
      <c r="M123" s="871"/>
      <c r="N123" s="871"/>
      <c r="O123" s="871"/>
      <c r="P123" s="871"/>
      <c r="Q123" s="871"/>
      <c r="R123" s="871"/>
      <c r="S123" s="871"/>
      <c r="T123" s="871"/>
      <c r="U123" s="874"/>
      <c r="V123" s="993"/>
      <c r="W123" s="871"/>
      <c r="X123" s="871"/>
      <c r="Y123" s="871"/>
      <c r="Z123" s="874"/>
      <c r="AA123" s="929"/>
      <c r="AB123" s="993"/>
      <c r="AC123" s="871"/>
      <c r="AD123" s="871"/>
      <c r="AE123" s="871"/>
      <c r="AF123" s="874"/>
      <c r="AG123" s="874"/>
    </row>
    <row r="124" spans="1:33" s="335" customFormat="1" ht="12.75">
      <c r="A124" s="1093"/>
      <c r="B124" s="1096"/>
      <c r="C124" s="1124"/>
      <c r="D124" s="1125"/>
      <c r="E124" s="1125"/>
      <c r="F124" s="1125"/>
      <c r="G124" s="1126"/>
      <c r="H124" s="336">
        <f>H130+H136</f>
        <v>0</v>
      </c>
      <c r="I124" s="1090" t="s">
        <v>188</v>
      </c>
      <c r="J124" s="872">
        <f aca="true" t="shared" si="39" ref="J124:AG124">J130+J136</f>
        <v>0</v>
      </c>
      <c r="K124" s="872">
        <f t="shared" si="39"/>
        <v>0</v>
      </c>
      <c r="L124" s="872">
        <f t="shared" si="39"/>
        <v>0</v>
      </c>
      <c r="M124" s="872">
        <f t="shared" si="39"/>
        <v>0</v>
      </c>
      <c r="N124" s="872">
        <f t="shared" si="39"/>
        <v>0</v>
      </c>
      <c r="O124" s="872">
        <f t="shared" si="39"/>
        <v>0</v>
      </c>
      <c r="P124" s="872">
        <f t="shared" si="39"/>
        <v>0</v>
      </c>
      <c r="Q124" s="872">
        <f t="shared" si="39"/>
        <v>0</v>
      </c>
      <c r="R124" s="872">
        <f t="shared" si="39"/>
        <v>0</v>
      </c>
      <c r="S124" s="872">
        <f t="shared" si="39"/>
        <v>0</v>
      </c>
      <c r="T124" s="872">
        <f t="shared" si="39"/>
        <v>0</v>
      </c>
      <c r="U124" s="862">
        <f t="shared" si="39"/>
        <v>0</v>
      </c>
      <c r="V124" s="978">
        <f t="shared" si="39"/>
        <v>0</v>
      </c>
      <c r="W124" s="872">
        <f t="shared" si="39"/>
        <v>0</v>
      </c>
      <c r="X124" s="872">
        <f t="shared" si="39"/>
        <v>0</v>
      </c>
      <c r="Y124" s="872">
        <f t="shared" si="39"/>
        <v>0</v>
      </c>
      <c r="Z124" s="862">
        <f t="shared" si="39"/>
        <v>0</v>
      </c>
      <c r="AA124" s="916">
        <f t="shared" si="39"/>
        <v>0</v>
      </c>
      <c r="AB124" s="978">
        <f t="shared" si="39"/>
        <v>0</v>
      </c>
      <c r="AC124" s="872">
        <f t="shared" si="39"/>
        <v>0</v>
      </c>
      <c r="AD124" s="872">
        <f t="shared" si="39"/>
        <v>0</v>
      </c>
      <c r="AE124" s="872">
        <f t="shared" si="39"/>
        <v>0</v>
      </c>
      <c r="AF124" s="862">
        <f t="shared" si="39"/>
        <v>0</v>
      </c>
      <c r="AG124" s="862">
        <f t="shared" si="39"/>
        <v>0</v>
      </c>
    </row>
    <row r="125" spans="1:33" s="335" customFormat="1" ht="12.75">
      <c r="A125" s="1093"/>
      <c r="B125" s="1096"/>
      <c r="C125" s="1124"/>
      <c r="D125" s="1125"/>
      <c r="E125" s="1125"/>
      <c r="F125" s="1125"/>
      <c r="G125" s="1126"/>
      <c r="H125" s="336">
        <f>H131+H137</f>
        <v>0</v>
      </c>
      <c r="I125" s="1089"/>
      <c r="J125" s="871"/>
      <c r="K125" s="871"/>
      <c r="L125" s="871"/>
      <c r="M125" s="871"/>
      <c r="N125" s="871"/>
      <c r="O125" s="871"/>
      <c r="P125" s="871"/>
      <c r="Q125" s="871"/>
      <c r="R125" s="871"/>
      <c r="S125" s="871"/>
      <c r="T125" s="871"/>
      <c r="U125" s="874"/>
      <c r="V125" s="993"/>
      <c r="W125" s="871"/>
      <c r="X125" s="871"/>
      <c r="Y125" s="871"/>
      <c r="Z125" s="874"/>
      <c r="AA125" s="929"/>
      <c r="AB125" s="993"/>
      <c r="AC125" s="871"/>
      <c r="AD125" s="871"/>
      <c r="AE125" s="871"/>
      <c r="AF125" s="874"/>
      <c r="AG125" s="874"/>
    </row>
    <row r="126" spans="1:33" s="335" customFormat="1" ht="12.75">
      <c r="A126" s="1093"/>
      <c r="B126" s="1096"/>
      <c r="C126" s="1124"/>
      <c r="D126" s="1125"/>
      <c r="E126" s="1125"/>
      <c r="F126" s="1125"/>
      <c r="G126" s="1126"/>
      <c r="H126" s="345">
        <f>H122+H124</f>
        <v>11306000</v>
      </c>
      <c r="I126" s="1090" t="s">
        <v>189</v>
      </c>
      <c r="J126" s="1057">
        <f aca="true" t="shared" si="40" ref="J126:AG126">J122+J124</f>
        <v>5491500</v>
      </c>
      <c r="K126" s="1057">
        <f t="shared" si="40"/>
        <v>2859803</v>
      </c>
      <c r="L126" s="1057">
        <f t="shared" si="40"/>
        <v>0</v>
      </c>
      <c r="M126" s="1057">
        <f t="shared" si="40"/>
        <v>2859803</v>
      </c>
      <c r="N126" s="1057">
        <f t="shared" si="40"/>
        <v>2631697</v>
      </c>
      <c r="O126" s="1057">
        <f t="shared" si="40"/>
        <v>1917974</v>
      </c>
      <c r="P126" s="1057">
        <f t="shared" si="40"/>
        <v>307723</v>
      </c>
      <c r="Q126" s="1057">
        <f t="shared" si="40"/>
        <v>0</v>
      </c>
      <c r="R126" s="1057">
        <f t="shared" si="40"/>
        <v>406000</v>
      </c>
      <c r="S126" s="1057">
        <f t="shared" si="40"/>
        <v>0</v>
      </c>
      <c r="T126" s="1057">
        <f t="shared" si="40"/>
        <v>2631697</v>
      </c>
      <c r="U126" s="899">
        <f t="shared" si="40"/>
        <v>0</v>
      </c>
      <c r="V126" s="1055">
        <f t="shared" si="40"/>
        <v>5814500</v>
      </c>
      <c r="W126" s="1057">
        <f t="shared" si="40"/>
        <v>3212517</v>
      </c>
      <c r="X126" s="1057">
        <f t="shared" si="40"/>
        <v>1909706</v>
      </c>
      <c r="Y126" s="1057">
        <f t="shared" si="40"/>
        <v>692277</v>
      </c>
      <c r="Z126" s="899">
        <f t="shared" si="40"/>
        <v>0</v>
      </c>
      <c r="AA126" s="957">
        <f t="shared" si="40"/>
        <v>0</v>
      </c>
      <c r="AB126" s="1055">
        <f t="shared" si="40"/>
        <v>0</v>
      </c>
      <c r="AC126" s="1057">
        <f t="shared" si="40"/>
        <v>0</v>
      </c>
      <c r="AD126" s="1057">
        <f t="shared" si="40"/>
        <v>0</v>
      </c>
      <c r="AE126" s="1057">
        <f t="shared" si="40"/>
        <v>0</v>
      </c>
      <c r="AF126" s="899">
        <f t="shared" si="40"/>
        <v>0</v>
      </c>
      <c r="AG126" s="899">
        <f t="shared" si="40"/>
        <v>0</v>
      </c>
    </row>
    <row r="127" spans="1:33" s="335" customFormat="1" ht="13.5" thickBot="1">
      <c r="A127" s="1094"/>
      <c r="B127" s="1097"/>
      <c r="C127" s="1127"/>
      <c r="D127" s="1128"/>
      <c r="E127" s="1128"/>
      <c r="F127" s="1128"/>
      <c r="G127" s="1129"/>
      <c r="H127" s="345">
        <f>H123+H125</f>
        <v>6072320</v>
      </c>
      <c r="I127" s="1131"/>
      <c r="J127" s="1058"/>
      <c r="K127" s="1058"/>
      <c r="L127" s="1058"/>
      <c r="M127" s="1058"/>
      <c r="N127" s="1058"/>
      <c r="O127" s="1058"/>
      <c r="P127" s="1058"/>
      <c r="Q127" s="1058"/>
      <c r="R127" s="1058"/>
      <c r="S127" s="1058"/>
      <c r="T127" s="1058"/>
      <c r="U127" s="900"/>
      <c r="V127" s="1056"/>
      <c r="W127" s="1058"/>
      <c r="X127" s="1058"/>
      <c r="Y127" s="1058"/>
      <c r="Z127" s="900"/>
      <c r="AA127" s="958"/>
      <c r="AB127" s="1056"/>
      <c r="AC127" s="1058"/>
      <c r="AD127" s="1058"/>
      <c r="AE127" s="1058"/>
      <c r="AF127" s="900"/>
      <c r="AG127" s="900"/>
    </row>
    <row r="128" spans="1:33" ht="12.75" hidden="1">
      <c r="A128" s="1132" t="s">
        <v>133</v>
      </c>
      <c r="B128" s="1130"/>
      <c r="C128" s="1100" t="s">
        <v>244</v>
      </c>
      <c r="D128" s="1100">
        <v>354</v>
      </c>
      <c r="E128" s="1100" t="s">
        <v>245</v>
      </c>
      <c r="F128" s="850" t="s">
        <v>246</v>
      </c>
      <c r="G128" s="1120" t="s">
        <v>247</v>
      </c>
      <c r="H128" s="338">
        <v>6506000</v>
      </c>
      <c r="I128" s="777" t="s">
        <v>187</v>
      </c>
      <c r="J128" s="1099">
        <f>K128+N128</f>
        <v>3456000</v>
      </c>
      <c r="K128" s="1099">
        <f>L128+M128</f>
        <v>1875000</v>
      </c>
      <c r="L128" s="1021">
        <v>0</v>
      </c>
      <c r="M128" s="1021">
        <v>1875000</v>
      </c>
      <c r="N128" s="1099">
        <f>O128+P128+Q128+R128</f>
        <v>1581000</v>
      </c>
      <c r="O128" s="977">
        <v>1175000</v>
      </c>
      <c r="P128" s="1021">
        <v>0</v>
      </c>
      <c r="Q128" s="1021">
        <v>0</v>
      </c>
      <c r="R128" s="1296">
        <v>406000</v>
      </c>
      <c r="S128" s="1021">
        <v>0</v>
      </c>
      <c r="T128" s="1020">
        <v>1581000</v>
      </c>
      <c r="U128" s="882">
        <v>0</v>
      </c>
      <c r="V128" s="1048">
        <f>W128+X128+Y128+Z128</f>
        <v>3050000</v>
      </c>
      <c r="W128" s="1011">
        <v>1875000</v>
      </c>
      <c r="X128" s="977">
        <v>1175000</v>
      </c>
      <c r="Y128" s="1021">
        <v>0</v>
      </c>
      <c r="Z128" s="882">
        <v>0</v>
      </c>
      <c r="AA128" s="939">
        <v>0</v>
      </c>
      <c r="AB128" s="1048">
        <f>AC128+AD128+AE128+AF128</f>
        <v>0</v>
      </c>
      <c r="AC128" s="1011">
        <v>0</v>
      </c>
      <c r="AD128" s="977">
        <v>0</v>
      </c>
      <c r="AE128" s="1021">
        <v>0</v>
      </c>
      <c r="AF128" s="882">
        <v>0</v>
      </c>
      <c r="AG128" s="882">
        <v>0</v>
      </c>
    </row>
    <row r="129" spans="1:33" ht="12.75" hidden="1">
      <c r="A129" s="779"/>
      <c r="B129" s="1095"/>
      <c r="C129" s="790"/>
      <c r="D129" s="790"/>
      <c r="E129" s="790"/>
      <c r="F129" s="844"/>
      <c r="G129" s="1105"/>
      <c r="H129" s="338">
        <v>3750000</v>
      </c>
      <c r="I129" s="776"/>
      <c r="J129" s="1053"/>
      <c r="K129" s="1053"/>
      <c r="L129" s="1018"/>
      <c r="M129" s="1018"/>
      <c r="N129" s="1053"/>
      <c r="O129" s="753"/>
      <c r="P129" s="1018"/>
      <c r="Q129" s="1018"/>
      <c r="R129" s="1297"/>
      <c r="S129" s="1018"/>
      <c r="T129" s="753"/>
      <c r="U129" s="865"/>
      <c r="V129" s="1051"/>
      <c r="W129" s="1018"/>
      <c r="X129" s="753"/>
      <c r="Y129" s="1018"/>
      <c r="Z129" s="865"/>
      <c r="AA129" s="919"/>
      <c r="AB129" s="1051"/>
      <c r="AC129" s="1018"/>
      <c r="AD129" s="753"/>
      <c r="AE129" s="1018"/>
      <c r="AF129" s="865"/>
      <c r="AG129" s="865"/>
    </row>
    <row r="130" spans="1:33" ht="12.75" hidden="1">
      <c r="A130" s="780"/>
      <c r="B130" s="1095"/>
      <c r="C130" s="783"/>
      <c r="D130" s="783"/>
      <c r="E130" s="783"/>
      <c r="F130" s="783"/>
      <c r="G130" s="772"/>
      <c r="H130" s="338">
        <v>0</v>
      </c>
      <c r="I130" s="775" t="s">
        <v>188</v>
      </c>
      <c r="J130" s="1045">
        <f>K130+N130</f>
        <v>0</v>
      </c>
      <c r="K130" s="1045">
        <f>L130+M130</f>
        <v>0</v>
      </c>
      <c r="L130" s="1018">
        <v>0</v>
      </c>
      <c r="M130" s="1018">
        <v>0</v>
      </c>
      <c r="N130" s="1099">
        <f>O130+P130+Q130+R130</f>
        <v>0</v>
      </c>
      <c r="O130" s="752">
        <v>0</v>
      </c>
      <c r="P130" s="1018">
        <v>0</v>
      </c>
      <c r="Q130" s="1018">
        <v>0</v>
      </c>
      <c r="R130" s="752">
        <v>0</v>
      </c>
      <c r="S130" s="1018">
        <v>0</v>
      </c>
      <c r="T130" s="753">
        <v>0</v>
      </c>
      <c r="U130" s="865">
        <v>0</v>
      </c>
      <c r="V130" s="774">
        <f>W130+X130+Y130+Z130</f>
        <v>0</v>
      </c>
      <c r="W130" s="1008">
        <v>0</v>
      </c>
      <c r="X130" s="752">
        <v>0</v>
      </c>
      <c r="Y130" s="1018">
        <v>0</v>
      </c>
      <c r="Z130" s="865">
        <v>0</v>
      </c>
      <c r="AA130" s="919">
        <v>0</v>
      </c>
      <c r="AB130" s="774">
        <f>AC130+AD130+AE130+AF130</f>
        <v>0</v>
      </c>
      <c r="AC130" s="1008">
        <v>0</v>
      </c>
      <c r="AD130" s="752">
        <v>0</v>
      </c>
      <c r="AE130" s="1018">
        <v>0</v>
      </c>
      <c r="AF130" s="865">
        <v>0</v>
      </c>
      <c r="AG130" s="865">
        <v>0</v>
      </c>
    </row>
    <row r="131" spans="1:33" ht="12.75" hidden="1">
      <c r="A131" s="780"/>
      <c r="B131" s="1095"/>
      <c r="C131" s="783"/>
      <c r="D131" s="783"/>
      <c r="E131" s="783"/>
      <c r="F131" s="783"/>
      <c r="G131" s="772"/>
      <c r="H131" s="338">
        <v>0</v>
      </c>
      <c r="I131" s="776"/>
      <c r="J131" s="1053"/>
      <c r="K131" s="1053"/>
      <c r="L131" s="1018"/>
      <c r="M131" s="1018"/>
      <c r="N131" s="1053"/>
      <c r="O131" s="753"/>
      <c r="P131" s="1018"/>
      <c r="Q131" s="1018"/>
      <c r="R131" s="752"/>
      <c r="S131" s="1018"/>
      <c r="T131" s="753"/>
      <c r="U131" s="865"/>
      <c r="V131" s="1051"/>
      <c r="W131" s="1018"/>
      <c r="X131" s="753"/>
      <c r="Y131" s="1018"/>
      <c r="Z131" s="865"/>
      <c r="AA131" s="919"/>
      <c r="AB131" s="1051"/>
      <c r="AC131" s="1018"/>
      <c r="AD131" s="753"/>
      <c r="AE131" s="1018"/>
      <c r="AF131" s="865"/>
      <c r="AG131" s="865"/>
    </row>
    <row r="132" spans="1:33" ht="12.75" hidden="1">
      <c r="A132" s="780"/>
      <c r="B132" s="1095"/>
      <c r="C132" s="783"/>
      <c r="D132" s="783"/>
      <c r="E132" s="783"/>
      <c r="F132" s="783"/>
      <c r="G132" s="772"/>
      <c r="H132" s="340">
        <f>H128+H130</f>
        <v>6506000</v>
      </c>
      <c r="I132" s="775" t="s">
        <v>189</v>
      </c>
      <c r="J132" s="1053">
        <f aca="true" t="shared" si="41" ref="J132:AG132">J128+J130</f>
        <v>3456000</v>
      </c>
      <c r="K132" s="1053">
        <f t="shared" si="41"/>
        <v>1875000</v>
      </c>
      <c r="L132" s="1053">
        <f t="shared" si="41"/>
        <v>0</v>
      </c>
      <c r="M132" s="1053">
        <f t="shared" si="41"/>
        <v>1875000</v>
      </c>
      <c r="N132" s="1053">
        <f t="shared" si="41"/>
        <v>1581000</v>
      </c>
      <c r="O132" s="974">
        <f t="shared" si="41"/>
        <v>1175000</v>
      </c>
      <c r="P132" s="1053">
        <f t="shared" si="41"/>
        <v>0</v>
      </c>
      <c r="Q132" s="1053">
        <f t="shared" si="41"/>
        <v>0</v>
      </c>
      <c r="R132" s="985">
        <f t="shared" si="41"/>
        <v>406000</v>
      </c>
      <c r="S132" s="1053">
        <f t="shared" si="41"/>
        <v>0</v>
      </c>
      <c r="T132" s="974">
        <f t="shared" si="41"/>
        <v>1581000</v>
      </c>
      <c r="U132" s="897">
        <f t="shared" si="41"/>
        <v>0</v>
      </c>
      <c r="V132" s="1051">
        <f t="shared" si="41"/>
        <v>3050000</v>
      </c>
      <c r="W132" s="1053">
        <f t="shared" si="41"/>
        <v>1875000</v>
      </c>
      <c r="X132" s="974">
        <f t="shared" si="41"/>
        <v>1175000</v>
      </c>
      <c r="Y132" s="1053">
        <f t="shared" si="41"/>
        <v>0</v>
      </c>
      <c r="Z132" s="897">
        <f t="shared" si="41"/>
        <v>0</v>
      </c>
      <c r="AA132" s="955">
        <f t="shared" si="41"/>
        <v>0</v>
      </c>
      <c r="AB132" s="1051">
        <f t="shared" si="41"/>
        <v>0</v>
      </c>
      <c r="AC132" s="1053">
        <f t="shared" si="41"/>
        <v>0</v>
      </c>
      <c r="AD132" s="974">
        <f t="shared" si="41"/>
        <v>0</v>
      </c>
      <c r="AE132" s="1053">
        <f t="shared" si="41"/>
        <v>0</v>
      </c>
      <c r="AF132" s="897">
        <f t="shared" si="41"/>
        <v>0</v>
      </c>
      <c r="AG132" s="897">
        <f t="shared" si="41"/>
        <v>0</v>
      </c>
    </row>
    <row r="133" spans="1:33" ht="12" customHeight="1" hidden="1">
      <c r="A133" s="1102"/>
      <c r="B133" s="1095"/>
      <c r="C133" s="784"/>
      <c r="D133" s="784"/>
      <c r="E133" s="784"/>
      <c r="F133" s="784"/>
      <c r="G133" s="773"/>
      <c r="H133" s="340">
        <f>H129+H131</f>
        <v>3750000</v>
      </c>
      <c r="I133" s="776"/>
      <c r="J133" s="1053"/>
      <c r="K133" s="1053"/>
      <c r="L133" s="1053"/>
      <c r="M133" s="1053"/>
      <c r="N133" s="1053"/>
      <c r="O133" s="974"/>
      <c r="P133" s="1053"/>
      <c r="Q133" s="1053"/>
      <c r="R133" s="1298"/>
      <c r="S133" s="1053"/>
      <c r="T133" s="974"/>
      <c r="U133" s="897"/>
      <c r="V133" s="1051"/>
      <c r="W133" s="1053"/>
      <c r="X133" s="974"/>
      <c r="Y133" s="1053"/>
      <c r="Z133" s="897"/>
      <c r="AA133" s="955"/>
      <c r="AB133" s="1051"/>
      <c r="AC133" s="1053"/>
      <c r="AD133" s="974"/>
      <c r="AE133" s="1053"/>
      <c r="AF133" s="897"/>
      <c r="AG133" s="897"/>
    </row>
    <row r="134" spans="1:33" ht="13.5" customHeight="1">
      <c r="A134" s="1132" t="s">
        <v>135</v>
      </c>
      <c r="B134" s="1095"/>
      <c r="C134" s="1133" t="s">
        <v>244</v>
      </c>
      <c r="D134" s="838">
        <v>354</v>
      </c>
      <c r="E134" s="1114" t="s">
        <v>248</v>
      </c>
      <c r="F134" s="850" t="s">
        <v>249</v>
      </c>
      <c r="G134" s="1119" t="s">
        <v>250</v>
      </c>
      <c r="H134" s="338">
        <v>4800000</v>
      </c>
      <c r="I134" s="775" t="s">
        <v>187</v>
      </c>
      <c r="J134" s="1045">
        <f>K134+N134</f>
        <v>2035500</v>
      </c>
      <c r="K134" s="1045">
        <f>L134+M134</f>
        <v>984803</v>
      </c>
      <c r="L134" s="1018">
        <v>0</v>
      </c>
      <c r="M134" s="1018">
        <v>984803</v>
      </c>
      <c r="N134" s="1045">
        <f>O134+P134+Q134</f>
        <v>1050697</v>
      </c>
      <c r="O134" s="752">
        <v>742974</v>
      </c>
      <c r="P134" s="1061">
        <v>307723</v>
      </c>
      <c r="Q134" s="1018">
        <v>0</v>
      </c>
      <c r="R134" s="1018">
        <v>0</v>
      </c>
      <c r="S134" s="1018">
        <v>0</v>
      </c>
      <c r="T134" s="753">
        <v>1050697</v>
      </c>
      <c r="U134" s="865">
        <v>0</v>
      </c>
      <c r="V134" s="774">
        <f>W134+X134+Y134+Z134</f>
        <v>2764500</v>
      </c>
      <c r="W134" s="1008">
        <v>1337517</v>
      </c>
      <c r="X134" s="752">
        <v>734706</v>
      </c>
      <c r="Y134" s="1018">
        <v>692277</v>
      </c>
      <c r="Z134" s="865">
        <v>0</v>
      </c>
      <c r="AA134" s="919">
        <v>0</v>
      </c>
      <c r="AB134" s="774">
        <f>AC134+AD134+AE134+AF134</f>
        <v>0</v>
      </c>
      <c r="AC134" s="1008">
        <v>0</v>
      </c>
      <c r="AD134" s="752">
        <v>0</v>
      </c>
      <c r="AE134" s="1018">
        <v>0</v>
      </c>
      <c r="AF134" s="865">
        <v>0</v>
      </c>
      <c r="AG134" s="865">
        <v>0</v>
      </c>
    </row>
    <row r="135" spans="1:33" ht="12.75" customHeight="1">
      <c r="A135" s="779"/>
      <c r="B135" s="1095"/>
      <c r="C135" s="786"/>
      <c r="D135" s="838"/>
      <c r="E135" s="1118"/>
      <c r="F135" s="844"/>
      <c r="G135" s="1105"/>
      <c r="H135" s="338">
        <v>2322320</v>
      </c>
      <c r="I135" s="776"/>
      <c r="J135" s="1053"/>
      <c r="K135" s="1053"/>
      <c r="L135" s="1018"/>
      <c r="M135" s="1018"/>
      <c r="N135" s="1053"/>
      <c r="O135" s="753"/>
      <c r="P135" s="1061"/>
      <c r="Q135" s="1018"/>
      <c r="R135" s="1018"/>
      <c r="S135" s="1018"/>
      <c r="T135" s="753"/>
      <c r="U135" s="865"/>
      <c r="V135" s="1051"/>
      <c r="W135" s="1018"/>
      <c r="X135" s="753"/>
      <c r="Y135" s="1018"/>
      <c r="Z135" s="865"/>
      <c r="AA135" s="919"/>
      <c r="AB135" s="1051"/>
      <c r="AC135" s="1018"/>
      <c r="AD135" s="753"/>
      <c r="AE135" s="1018"/>
      <c r="AF135" s="865"/>
      <c r="AG135" s="865"/>
    </row>
    <row r="136" spans="1:33" ht="12.75" customHeight="1">
      <c r="A136" s="780"/>
      <c r="B136" s="783"/>
      <c r="C136" s="787"/>
      <c r="D136" s="839"/>
      <c r="E136" s="842"/>
      <c r="F136" s="783"/>
      <c r="G136" s="772"/>
      <c r="H136" s="338">
        <v>0</v>
      </c>
      <c r="I136" s="775" t="s">
        <v>188</v>
      </c>
      <c r="J136" s="1045">
        <f>K136+N136</f>
        <v>0</v>
      </c>
      <c r="K136" s="1045">
        <f>L136+M136</f>
        <v>0</v>
      </c>
      <c r="L136" s="1018">
        <v>0</v>
      </c>
      <c r="M136" s="1018">
        <v>0</v>
      </c>
      <c r="N136" s="1045">
        <f>O136+P136+Q136</f>
        <v>0</v>
      </c>
      <c r="O136" s="752">
        <v>0</v>
      </c>
      <c r="P136" s="753">
        <v>0</v>
      </c>
      <c r="Q136" s="1018">
        <v>0</v>
      </c>
      <c r="R136" s="1018">
        <v>0</v>
      </c>
      <c r="S136" s="1018">
        <v>0</v>
      </c>
      <c r="T136" s="753">
        <v>0</v>
      </c>
      <c r="U136" s="865">
        <v>0</v>
      </c>
      <c r="V136" s="774">
        <f>W136+X136+Y136+Z136</f>
        <v>0</v>
      </c>
      <c r="W136" s="1008">
        <v>0</v>
      </c>
      <c r="X136" s="752">
        <v>0</v>
      </c>
      <c r="Y136" s="1018">
        <v>0</v>
      </c>
      <c r="Z136" s="865">
        <v>0</v>
      </c>
      <c r="AA136" s="919">
        <v>0</v>
      </c>
      <c r="AB136" s="774">
        <f>AC136+AD136+AE136+AF136</f>
        <v>0</v>
      </c>
      <c r="AC136" s="1008">
        <v>0</v>
      </c>
      <c r="AD136" s="752">
        <v>0</v>
      </c>
      <c r="AE136" s="1018">
        <v>0</v>
      </c>
      <c r="AF136" s="865">
        <v>0</v>
      </c>
      <c r="AG136" s="865">
        <v>0</v>
      </c>
    </row>
    <row r="137" spans="1:33" ht="13.5" customHeight="1">
      <c r="A137" s="780"/>
      <c r="B137" s="783"/>
      <c r="C137" s="787"/>
      <c r="D137" s="839"/>
      <c r="E137" s="842"/>
      <c r="F137" s="783"/>
      <c r="G137" s="772"/>
      <c r="H137" s="338">
        <v>0</v>
      </c>
      <c r="I137" s="776"/>
      <c r="J137" s="1053"/>
      <c r="K137" s="1053"/>
      <c r="L137" s="1018"/>
      <c r="M137" s="1018"/>
      <c r="N137" s="1053"/>
      <c r="O137" s="753"/>
      <c r="P137" s="753"/>
      <c r="Q137" s="1018"/>
      <c r="R137" s="1018"/>
      <c r="S137" s="1018"/>
      <c r="T137" s="753"/>
      <c r="U137" s="865"/>
      <c r="V137" s="1051"/>
      <c r="W137" s="1018"/>
      <c r="X137" s="753"/>
      <c r="Y137" s="1018"/>
      <c r="Z137" s="865"/>
      <c r="AA137" s="919"/>
      <c r="AB137" s="1051"/>
      <c r="AC137" s="1018"/>
      <c r="AD137" s="753"/>
      <c r="AE137" s="1018"/>
      <c r="AF137" s="865"/>
      <c r="AG137" s="865"/>
    </row>
    <row r="138" spans="1:33" ht="12.75" customHeight="1">
      <c r="A138" s="780"/>
      <c r="B138" s="783"/>
      <c r="C138" s="787"/>
      <c r="D138" s="839"/>
      <c r="E138" s="842"/>
      <c r="F138" s="783"/>
      <c r="G138" s="772"/>
      <c r="H138" s="340">
        <f>H134+H136</f>
        <v>4800000</v>
      </c>
      <c r="I138" s="775" t="s">
        <v>189</v>
      </c>
      <c r="J138" s="1053">
        <f aca="true" t="shared" si="42" ref="J138:AG138">J134+J136</f>
        <v>2035500</v>
      </c>
      <c r="K138" s="1053">
        <f t="shared" si="42"/>
        <v>984803</v>
      </c>
      <c r="L138" s="1053">
        <f t="shared" si="42"/>
        <v>0</v>
      </c>
      <c r="M138" s="1053">
        <f t="shared" si="42"/>
        <v>984803</v>
      </c>
      <c r="N138" s="1053">
        <f t="shared" si="42"/>
        <v>1050697</v>
      </c>
      <c r="O138" s="974">
        <f t="shared" si="42"/>
        <v>742974</v>
      </c>
      <c r="P138" s="974">
        <f t="shared" si="42"/>
        <v>307723</v>
      </c>
      <c r="Q138" s="1053">
        <f t="shared" si="42"/>
        <v>0</v>
      </c>
      <c r="R138" s="1053">
        <f t="shared" si="42"/>
        <v>0</v>
      </c>
      <c r="S138" s="1053">
        <f t="shared" si="42"/>
        <v>0</v>
      </c>
      <c r="T138" s="974">
        <f t="shared" si="42"/>
        <v>1050697</v>
      </c>
      <c r="U138" s="897">
        <f t="shared" si="42"/>
        <v>0</v>
      </c>
      <c r="V138" s="1051">
        <f t="shared" si="42"/>
        <v>2764500</v>
      </c>
      <c r="W138" s="1053">
        <f t="shared" si="42"/>
        <v>1337517</v>
      </c>
      <c r="X138" s="974">
        <f t="shared" si="42"/>
        <v>734706</v>
      </c>
      <c r="Y138" s="1053">
        <f t="shared" si="42"/>
        <v>692277</v>
      </c>
      <c r="Z138" s="897">
        <f t="shared" si="42"/>
        <v>0</v>
      </c>
      <c r="AA138" s="955">
        <f t="shared" si="42"/>
        <v>0</v>
      </c>
      <c r="AB138" s="1051">
        <f t="shared" si="42"/>
        <v>0</v>
      </c>
      <c r="AC138" s="1053">
        <f t="shared" si="42"/>
        <v>0</v>
      </c>
      <c r="AD138" s="974">
        <f t="shared" si="42"/>
        <v>0</v>
      </c>
      <c r="AE138" s="1053">
        <f t="shared" si="42"/>
        <v>0</v>
      </c>
      <c r="AF138" s="897">
        <f t="shared" si="42"/>
        <v>0</v>
      </c>
      <c r="AG138" s="897">
        <f t="shared" si="42"/>
        <v>0</v>
      </c>
    </row>
    <row r="139" spans="1:33" ht="12.75" customHeight="1" thickBot="1">
      <c r="A139" s="1102"/>
      <c r="B139" s="784"/>
      <c r="C139" s="788"/>
      <c r="D139" s="839"/>
      <c r="E139" s="843"/>
      <c r="F139" s="784"/>
      <c r="G139" s="773"/>
      <c r="H139" s="340">
        <f>H135+H137</f>
        <v>2322320</v>
      </c>
      <c r="I139" s="777"/>
      <c r="J139" s="1054"/>
      <c r="K139" s="1054"/>
      <c r="L139" s="1054"/>
      <c r="M139" s="1054"/>
      <c r="N139" s="1054"/>
      <c r="O139" s="985"/>
      <c r="P139" s="985"/>
      <c r="Q139" s="1054"/>
      <c r="R139" s="1054"/>
      <c r="S139" s="1054"/>
      <c r="T139" s="985"/>
      <c r="U139" s="898"/>
      <c r="V139" s="1052"/>
      <c r="W139" s="1054"/>
      <c r="X139" s="985"/>
      <c r="Y139" s="1054"/>
      <c r="Z139" s="898"/>
      <c r="AA139" s="956"/>
      <c r="AB139" s="1052"/>
      <c r="AC139" s="1054"/>
      <c r="AD139" s="985"/>
      <c r="AE139" s="1054"/>
      <c r="AF139" s="898"/>
      <c r="AG139" s="898"/>
    </row>
    <row r="140" spans="1:33" s="335" customFormat="1" ht="13.5" customHeight="1" hidden="1" thickBot="1">
      <c r="A140" s="1091"/>
      <c r="B140" s="781" t="s">
        <v>251</v>
      </c>
      <c r="C140" s="818" t="s">
        <v>252</v>
      </c>
      <c r="D140" s="819"/>
      <c r="E140" s="819"/>
      <c r="F140" s="819"/>
      <c r="G140" s="820"/>
      <c r="H140" s="336">
        <f>H146+H152</f>
        <v>82347427</v>
      </c>
      <c r="I140" s="1088" t="s">
        <v>187</v>
      </c>
      <c r="J140" s="1050">
        <f aca="true" t="shared" si="43" ref="J140:Q140">J146+J152</f>
        <v>30449850</v>
      </c>
      <c r="K140" s="1050">
        <f t="shared" si="43"/>
        <v>19154936</v>
      </c>
      <c r="L140" s="1050">
        <f t="shared" si="43"/>
        <v>0</v>
      </c>
      <c r="M140" s="1050">
        <f t="shared" si="43"/>
        <v>19154936</v>
      </c>
      <c r="N140" s="1050">
        <f t="shared" si="43"/>
        <v>11294914</v>
      </c>
      <c r="O140" s="1050">
        <f t="shared" si="43"/>
        <v>11294914</v>
      </c>
      <c r="P140" s="1050">
        <f t="shared" si="43"/>
        <v>0</v>
      </c>
      <c r="Q140" s="1050">
        <f t="shared" si="43"/>
        <v>0</v>
      </c>
      <c r="R140" s="1246"/>
      <c r="S140" s="1050">
        <f aca="true" t="shared" si="44" ref="S140:AG140">S146+S152</f>
        <v>0</v>
      </c>
      <c r="T140" s="1050">
        <f t="shared" si="44"/>
        <v>11294914</v>
      </c>
      <c r="U140" s="896">
        <f t="shared" si="44"/>
        <v>0</v>
      </c>
      <c r="V140" s="1049">
        <f t="shared" si="44"/>
        <v>51897577</v>
      </c>
      <c r="W140" s="1050">
        <f t="shared" si="44"/>
        <v>32506904</v>
      </c>
      <c r="X140" s="1050">
        <f t="shared" si="44"/>
        <v>19390673</v>
      </c>
      <c r="Y140" s="1050">
        <f t="shared" si="44"/>
        <v>0</v>
      </c>
      <c r="Z140" s="896">
        <f t="shared" si="44"/>
        <v>0</v>
      </c>
      <c r="AA140" s="954">
        <f t="shared" si="44"/>
        <v>0</v>
      </c>
      <c r="AB140" s="1049">
        <f t="shared" si="44"/>
        <v>0</v>
      </c>
      <c r="AC140" s="1050">
        <f t="shared" si="44"/>
        <v>0</v>
      </c>
      <c r="AD140" s="1050">
        <f t="shared" si="44"/>
        <v>0</v>
      </c>
      <c r="AE140" s="1050">
        <f t="shared" si="44"/>
        <v>0</v>
      </c>
      <c r="AF140" s="896">
        <f t="shared" si="44"/>
        <v>0</v>
      </c>
      <c r="AG140" s="896">
        <f t="shared" si="44"/>
        <v>0</v>
      </c>
    </row>
    <row r="141" spans="1:33" s="335" customFormat="1" ht="13.5" customHeight="1" hidden="1">
      <c r="A141" s="1092"/>
      <c r="B141" s="1095"/>
      <c r="C141" s="821"/>
      <c r="D141" s="801"/>
      <c r="E141" s="801"/>
      <c r="F141" s="801"/>
      <c r="G141" s="822"/>
      <c r="H141" s="336">
        <f>H147+H153</f>
        <v>51661840</v>
      </c>
      <c r="I141" s="1089"/>
      <c r="J141" s="871"/>
      <c r="K141" s="871"/>
      <c r="L141" s="871"/>
      <c r="M141" s="871"/>
      <c r="N141" s="871"/>
      <c r="O141" s="871"/>
      <c r="P141" s="871"/>
      <c r="Q141" s="871"/>
      <c r="R141" s="1169"/>
      <c r="S141" s="871"/>
      <c r="T141" s="871"/>
      <c r="U141" s="874"/>
      <c r="V141" s="993"/>
      <c r="W141" s="871"/>
      <c r="X141" s="871"/>
      <c r="Y141" s="871"/>
      <c r="Z141" s="874"/>
      <c r="AA141" s="929"/>
      <c r="AB141" s="993"/>
      <c r="AC141" s="871"/>
      <c r="AD141" s="871"/>
      <c r="AE141" s="871"/>
      <c r="AF141" s="874"/>
      <c r="AG141" s="874"/>
    </row>
    <row r="142" spans="1:33" s="335" customFormat="1" ht="13.5" customHeight="1" hidden="1">
      <c r="A142" s="1093"/>
      <c r="B142" s="1096"/>
      <c r="C142" s="821"/>
      <c r="D142" s="801"/>
      <c r="E142" s="801"/>
      <c r="F142" s="801"/>
      <c r="G142" s="822"/>
      <c r="H142" s="336">
        <f>H148+H154</f>
        <v>0</v>
      </c>
      <c r="I142" s="1090" t="s">
        <v>188</v>
      </c>
      <c r="J142" s="872">
        <f aca="true" t="shared" si="45" ref="J142:Q142">J148+J154</f>
        <v>0</v>
      </c>
      <c r="K142" s="872">
        <f t="shared" si="45"/>
        <v>0</v>
      </c>
      <c r="L142" s="872">
        <f t="shared" si="45"/>
        <v>0</v>
      </c>
      <c r="M142" s="872">
        <f t="shared" si="45"/>
        <v>0</v>
      </c>
      <c r="N142" s="872">
        <f t="shared" si="45"/>
        <v>0</v>
      </c>
      <c r="O142" s="872">
        <f t="shared" si="45"/>
        <v>0</v>
      </c>
      <c r="P142" s="872">
        <f t="shared" si="45"/>
        <v>0</v>
      </c>
      <c r="Q142" s="872">
        <f t="shared" si="45"/>
        <v>0</v>
      </c>
      <c r="R142" s="1144"/>
      <c r="S142" s="872">
        <f aca="true" t="shared" si="46" ref="S142:AG142">S148+S154</f>
        <v>0</v>
      </c>
      <c r="T142" s="872">
        <f t="shared" si="46"/>
        <v>0</v>
      </c>
      <c r="U142" s="862">
        <f t="shared" si="46"/>
        <v>0</v>
      </c>
      <c r="V142" s="978">
        <f t="shared" si="46"/>
        <v>0</v>
      </c>
      <c r="W142" s="872">
        <f t="shared" si="46"/>
        <v>0</v>
      </c>
      <c r="X142" s="872">
        <f t="shared" si="46"/>
        <v>0</v>
      </c>
      <c r="Y142" s="872">
        <f t="shared" si="46"/>
        <v>0</v>
      </c>
      <c r="Z142" s="862">
        <f t="shared" si="46"/>
        <v>0</v>
      </c>
      <c r="AA142" s="916">
        <f t="shared" si="46"/>
        <v>0</v>
      </c>
      <c r="AB142" s="978">
        <f t="shared" si="46"/>
        <v>0</v>
      </c>
      <c r="AC142" s="872">
        <f t="shared" si="46"/>
        <v>0</v>
      </c>
      <c r="AD142" s="872">
        <f t="shared" si="46"/>
        <v>0</v>
      </c>
      <c r="AE142" s="872">
        <f t="shared" si="46"/>
        <v>0</v>
      </c>
      <c r="AF142" s="862">
        <f t="shared" si="46"/>
        <v>0</v>
      </c>
      <c r="AG142" s="862">
        <f t="shared" si="46"/>
        <v>0</v>
      </c>
    </row>
    <row r="143" spans="1:33" s="335" customFormat="1" ht="13.5" customHeight="1" hidden="1">
      <c r="A143" s="1093"/>
      <c r="B143" s="1096"/>
      <c r="C143" s="821"/>
      <c r="D143" s="801"/>
      <c r="E143" s="801"/>
      <c r="F143" s="801"/>
      <c r="G143" s="822"/>
      <c r="H143" s="336">
        <f>H149+H155</f>
        <v>0</v>
      </c>
      <c r="I143" s="1089"/>
      <c r="J143" s="871"/>
      <c r="K143" s="871"/>
      <c r="L143" s="871"/>
      <c r="M143" s="871"/>
      <c r="N143" s="871"/>
      <c r="O143" s="871"/>
      <c r="P143" s="871"/>
      <c r="Q143" s="871"/>
      <c r="R143" s="1013"/>
      <c r="S143" s="871"/>
      <c r="T143" s="871"/>
      <c r="U143" s="874"/>
      <c r="V143" s="993"/>
      <c r="W143" s="871"/>
      <c r="X143" s="871"/>
      <c r="Y143" s="871"/>
      <c r="Z143" s="874"/>
      <c r="AA143" s="929"/>
      <c r="AB143" s="993"/>
      <c r="AC143" s="871"/>
      <c r="AD143" s="871"/>
      <c r="AE143" s="871"/>
      <c r="AF143" s="874"/>
      <c r="AG143" s="874"/>
    </row>
    <row r="144" spans="1:33" s="335" customFormat="1" ht="13.5" customHeight="1" hidden="1">
      <c r="A144" s="1093"/>
      <c r="B144" s="1096"/>
      <c r="C144" s="821"/>
      <c r="D144" s="801"/>
      <c r="E144" s="801"/>
      <c r="F144" s="801"/>
      <c r="G144" s="822"/>
      <c r="H144" s="336">
        <f>H140+H142</f>
        <v>82347427</v>
      </c>
      <c r="I144" s="1090" t="s">
        <v>189</v>
      </c>
      <c r="J144" s="872">
        <f aca="true" t="shared" si="47" ref="J144:Q144">J140+J142</f>
        <v>30449850</v>
      </c>
      <c r="K144" s="872">
        <f t="shared" si="47"/>
        <v>19154936</v>
      </c>
      <c r="L144" s="872">
        <f t="shared" si="47"/>
        <v>0</v>
      </c>
      <c r="M144" s="872">
        <f t="shared" si="47"/>
        <v>19154936</v>
      </c>
      <c r="N144" s="872">
        <f t="shared" si="47"/>
        <v>11294914</v>
      </c>
      <c r="O144" s="872">
        <f t="shared" si="47"/>
        <v>11294914</v>
      </c>
      <c r="P144" s="872">
        <f t="shared" si="47"/>
        <v>0</v>
      </c>
      <c r="Q144" s="872">
        <f t="shared" si="47"/>
        <v>0</v>
      </c>
      <c r="R144" s="1169"/>
      <c r="S144" s="872">
        <f aca="true" t="shared" si="48" ref="S144:AG144">S140+S142</f>
        <v>0</v>
      </c>
      <c r="T144" s="872">
        <f t="shared" si="48"/>
        <v>11294914</v>
      </c>
      <c r="U144" s="862">
        <f t="shared" si="48"/>
        <v>0</v>
      </c>
      <c r="V144" s="978">
        <f t="shared" si="48"/>
        <v>51897577</v>
      </c>
      <c r="W144" s="872">
        <f t="shared" si="48"/>
        <v>32506904</v>
      </c>
      <c r="X144" s="872">
        <f t="shared" si="48"/>
        <v>19390673</v>
      </c>
      <c r="Y144" s="872">
        <f t="shared" si="48"/>
        <v>0</v>
      </c>
      <c r="Z144" s="862">
        <f t="shared" si="48"/>
        <v>0</v>
      </c>
      <c r="AA144" s="916">
        <f t="shared" si="48"/>
        <v>0</v>
      </c>
      <c r="AB144" s="978">
        <f t="shared" si="48"/>
        <v>0</v>
      </c>
      <c r="AC144" s="872">
        <f t="shared" si="48"/>
        <v>0</v>
      </c>
      <c r="AD144" s="872">
        <f t="shared" si="48"/>
        <v>0</v>
      </c>
      <c r="AE144" s="872">
        <f t="shared" si="48"/>
        <v>0</v>
      </c>
      <c r="AF144" s="862">
        <f t="shared" si="48"/>
        <v>0</v>
      </c>
      <c r="AG144" s="862">
        <f t="shared" si="48"/>
        <v>0</v>
      </c>
    </row>
    <row r="145" spans="1:33" s="335" customFormat="1" ht="13.5" customHeight="1" hidden="1" thickBot="1">
      <c r="A145" s="1094"/>
      <c r="B145" s="1097"/>
      <c r="C145" s="823"/>
      <c r="D145" s="804"/>
      <c r="E145" s="804"/>
      <c r="F145" s="804"/>
      <c r="G145" s="824"/>
      <c r="H145" s="336">
        <f>H141+H143</f>
        <v>51661840</v>
      </c>
      <c r="I145" s="1131"/>
      <c r="J145" s="980"/>
      <c r="K145" s="980"/>
      <c r="L145" s="980"/>
      <c r="M145" s="980"/>
      <c r="N145" s="980"/>
      <c r="O145" s="980"/>
      <c r="P145" s="980"/>
      <c r="Q145" s="980"/>
      <c r="R145" s="1170"/>
      <c r="S145" s="980"/>
      <c r="T145" s="980"/>
      <c r="U145" s="863"/>
      <c r="V145" s="979"/>
      <c r="W145" s="980"/>
      <c r="X145" s="980"/>
      <c r="Y145" s="980"/>
      <c r="Z145" s="863"/>
      <c r="AA145" s="917"/>
      <c r="AB145" s="979"/>
      <c r="AC145" s="980"/>
      <c r="AD145" s="980"/>
      <c r="AE145" s="980"/>
      <c r="AF145" s="863"/>
      <c r="AG145" s="863"/>
    </row>
    <row r="146" spans="1:33" ht="12.75" customHeight="1" hidden="1">
      <c r="A146" s="778" t="s">
        <v>137</v>
      </c>
      <c r="B146" s="781"/>
      <c r="C146" s="850" t="s">
        <v>253</v>
      </c>
      <c r="D146" s="850" t="s">
        <v>254</v>
      </c>
      <c r="E146" s="852" t="s">
        <v>255</v>
      </c>
      <c r="F146" s="850" t="s">
        <v>256</v>
      </c>
      <c r="G146" s="855" t="s">
        <v>257</v>
      </c>
      <c r="H146" s="338">
        <v>76760600</v>
      </c>
      <c r="I146" s="777" t="s">
        <v>187</v>
      </c>
      <c r="J146" s="1099">
        <f>K146+N146</f>
        <v>26766000</v>
      </c>
      <c r="K146" s="1099">
        <f>L146+M146</f>
        <v>16499250</v>
      </c>
      <c r="L146" s="1011">
        <v>0</v>
      </c>
      <c r="M146" s="1011">
        <v>16499250</v>
      </c>
      <c r="N146" s="1099">
        <f>O146+P146+Q146</f>
        <v>10266750</v>
      </c>
      <c r="O146" s="977">
        <v>10266750</v>
      </c>
      <c r="P146" s="1011">
        <v>0</v>
      </c>
      <c r="Q146" s="1011">
        <v>0</v>
      </c>
      <c r="R146" s="1246"/>
      <c r="S146" s="1011">
        <v>0</v>
      </c>
      <c r="T146" s="977">
        <v>10266750</v>
      </c>
      <c r="U146" s="864">
        <v>0</v>
      </c>
      <c r="V146" s="1048">
        <f>W146+X146+Y146+Z146</f>
        <v>49994600</v>
      </c>
      <c r="W146" s="1011">
        <v>31190700</v>
      </c>
      <c r="X146" s="977">
        <v>18803900</v>
      </c>
      <c r="Y146" s="1011">
        <v>0</v>
      </c>
      <c r="Z146" s="864">
        <v>0</v>
      </c>
      <c r="AA146" s="918">
        <v>0</v>
      </c>
      <c r="AB146" s="1048">
        <f>AC146+AD146+AE146+AF146</f>
        <v>0</v>
      </c>
      <c r="AC146" s="1011">
        <v>0</v>
      </c>
      <c r="AD146" s="977">
        <v>0</v>
      </c>
      <c r="AE146" s="1011">
        <v>0</v>
      </c>
      <c r="AF146" s="864">
        <v>0</v>
      </c>
      <c r="AG146" s="864">
        <v>0</v>
      </c>
    </row>
    <row r="147" spans="1:33" ht="12.75" customHeight="1" hidden="1">
      <c r="A147" s="1101"/>
      <c r="B147" s="782"/>
      <c r="C147" s="790"/>
      <c r="D147" s="790"/>
      <c r="E147" s="790"/>
      <c r="F147" s="790"/>
      <c r="G147" s="771"/>
      <c r="H147" s="338">
        <v>47689950</v>
      </c>
      <c r="I147" s="776"/>
      <c r="J147" s="1045"/>
      <c r="K147" s="1045"/>
      <c r="L147" s="1008"/>
      <c r="M147" s="1008"/>
      <c r="N147" s="1045"/>
      <c r="O147" s="752"/>
      <c r="P147" s="1008"/>
      <c r="Q147" s="1008"/>
      <c r="R147" s="1169"/>
      <c r="S147" s="1008"/>
      <c r="T147" s="752"/>
      <c r="U147" s="762"/>
      <c r="V147" s="774"/>
      <c r="W147" s="1008"/>
      <c r="X147" s="752"/>
      <c r="Y147" s="1008"/>
      <c r="Z147" s="762"/>
      <c r="AA147" s="920"/>
      <c r="AB147" s="774"/>
      <c r="AC147" s="1008"/>
      <c r="AD147" s="752"/>
      <c r="AE147" s="1008"/>
      <c r="AF147" s="762"/>
      <c r="AG147" s="762"/>
    </row>
    <row r="148" spans="1:33" ht="12.75" customHeight="1" hidden="1">
      <c r="A148" s="780"/>
      <c r="B148" s="782"/>
      <c r="C148" s="783"/>
      <c r="D148" s="783"/>
      <c r="E148" s="783"/>
      <c r="F148" s="783"/>
      <c r="G148" s="772"/>
      <c r="H148" s="338">
        <v>0</v>
      </c>
      <c r="I148" s="775" t="s">
        <v>188</v>
      </c>
      <c r="J148" s="1045">
        <f>K148+N148</f>
        <v>0</v>
      </c>
      <c r="K148" s="1045">
        <f>L148+M148</f>
        <v>0</v>
      </c>
      <c r="L148" s="1008">
        <v>0</v>
      </c>
      <c r="M148" s="1008">
        <v>0</v>
      </c>
      <c r="N148" s="1045">
        <f>O148+P148+Q148</f>
        <v>0</v>
      </c>
      <c r="O148" s="752">
        <v>0</v>
      </c>
      <c r="P148" s="1008">
        <v>0</v>
      </c>
      <c r="Q148" s="1008">
        <v>0</v>
      </c>
      <c r="R148" s="872"/>
      <c r="S148" s="1008">
        <v>0</v>
      </c>
      <c r="T148" s="752">
        <v>0</v>
      </c>
      <c r="U148" s="762">
        <v>0</v>
      </c>
      <c r="V148" s="774">
        <f>W148+X148+Y148+Z148</f>
        <v>0</v>
      </c>
      <c r="W148" s="1008">
        <v>0</v>
      </c>
      <c r="X148" s="752">
        <v>0</v>
      </c>
      <c r="Y148" s="1008">
        <v>0</v>
      </c>
      <c r="Z148" s="762">
        <v>0</v>
      </c>
      <c r="AA148" s="920">
        <v>0</v>
      </c>
      <c r="AB148" s="774">
        <f>AC148+AD148+AE148+AF148</f>
        <v>0</v>
      </c>
      <c r="AC148" s="1008">
        <v>0</v>
      </c>
      <c r="AD148" s="752">
        <v>0</v>
      </c>
      <c r="AE148" s="1008">
        <v>0</v>
      </c>
      <c r="AF148" s="762">
        <v>0</v>
      </c>
      <c r="AG148" s="762">
        <v>0</v>
      </c>
    </row>
    <row r="149" spans="1:33" ht="12.75" customHeight="1" hidden="1">
      <c r="A149" s="780"/>
      <c r="B149" s="782"/>
      <c r="C149" s="783"/>
      <c r="D149" s="783"/>
      <c r="E149" s="783"/>
      <c r="F149" s="783"/>
      <c r="G149" s="772"/>
      <c r="H149" s="338">
        <v>0</v>
      </c>
      <c r="I149" s="776"/>
      <c r="J149" s="1045"/>
      <c r="K149" s="1045"/>
      <c r="L149" s="1008"/>
      <c r="M149" s="1008"/>
      <c r="N149" s="1045"/>
      <c r="O149" s="752"/>
      <c r="P149" s="1008"/>
      <c r="Q149" s="1008"/>
      <c r="R149" s="872"/>
      <c r="S149" s="1008"/>
      <c r="T149" s="752"/>
      <c r="U149" s="762"/>
      <c r="V149" s="774"/>
      <c r="W149" s="1008"/>
      <c r="X149" s="752"/>
      <c r="Y149" s="1008"/>
      <c r="Z149" s="762"/>
      <c r="AA149" s="920"/>
      <c r="AB149" s="774"/>
      <c r="AC149" s="1008"/>
      <c r="AD149" s="752"/>
      <c r="AE149" s="1008"/>
      <c r="AF149" s="762"/>
      <c r="AG149" s="762"/>
    </row>
    <row r="150" spans="1:33" ht="12.75" customHeight="1" hidden="1">
      <c r="A150" s="780"/>
      <c r="B150" s="782"/>
      <c r="C150" s="783"/>
      <c r="D150" s="783"/>
      <c r="E150" s="783"/>
      <c r="F150" s="783"/>
      <c r="G150" s="772"/>
      <c r="H150" s="340">
        <f>H146+H148</f>
        <v>76760600</v>
      </c>
      <c r="I150" s="775" t="s">
        <v>189</v>
      </c>
      <c r="J150" s="1045">
        <f aca="true" t="shared" si="49" ref="J150:Q150">J146+J148</f>
        <v>26766000</v>
      </c>
      <c r="K150" s="1045">
        <f t="shared" si="49"/>
        <v>16499250</v>
      </c>
      <c r="L150" s="1045">
        <f t="shared" si="49"/>
        <v>0</v>
      </c>
      <c r="M150" s="1045">
        <f t="shared" si="49"/>
        <v>16499250</v>
      </c>
      <c r="N150" s="1045">
        <f t="shared" si="49"/>
        <v>10266750</v>
      </c>
      <c r="O150" s="761">
        <f t="shared" si="49"/>
        <v>10266750</v>
      </c>
      <c r="P150" s="1045">
        <f t="shared" si="49"/>
        <v>0</v>
      </c>
      <c r="Q150" s="1045">
        <f t="shared" si="49"/>
        <v>0</v>
      </c>
      <c r="R150" s="872"/>
      <c r="S150" s="1045">
        <f aca="true" t="shared" si="50" ref="S150:AG150">S146+S148</f>
        <v>0</v>
      </c>
      <c r="T150" s="761">
        <f t="shared" si="50"/>
        <v>10266750</v>
      </c>
      <c r="U150" s="893">
        <f t="shared" si="50"/>
        <v>0</v>
      </c>
      <c r="V150" s="774">
        <f t="shared" si="50"/>
        <v>49994600</v>
      </c>
      <c r="W150" s="1045">
        <f t="shared" si="50"/>
        <v>31190700</v>
      </c>
      <c r="X150" s="761">
        <f t="shared" si="50"/>
        <v>18803900</v>
      </c>
      <c r="Y150" s="1045">
        <f t="shared" si="50"/>
        <v>0</v>
      </c>
      <c r="Z150" s="893">
        <f t="shared" si="50"/>
        <v>0</v>
      </c>
      <c r="AA150" s="951">
        <f t="shared" si="50"/>
        <v>0</v>
      </c>
      <c r="AB150" s="774">
        <f t="shared" si="50"/>
        <v>0</v>
      </c>
      <c r="AC150" s="1045">
        <f t="shared" si="50"/>
        <v>0</v>
      </c>
      <c r="AD150" s="761">
        <f t="shared" si="50"/>
        <v>0</v>
      </c>
      <c r="AE150" s="1045">
        <f t="shared" si="50"/>
        <v>0</v>
      </c>
      <c r="AF150" s="893">
        <f t="shared" si="50"/>
        <v>0</v>
      </c>
      <c r="AG150" s="893">
        <f t="shared" si="50"/>
        <v>0</v>
      </c>
    </row>
    <row r="151" spans="1:33" ht="12.75" customHeight="1" hidden="1">
      <c r="A151" s="1102"/>
      <c r="B151" s="782"/>
      <c r="C151" s="784"/>
      <c r="D151" s="784"/>
      <c r="E151" s="784"/>
      <c r="F151" s="784"/>
      <c r="G151" s="773"/>
      <c r="H151" s="340">
        <f>H147+H149</f>
        <v>47689950</v>
      </c>
      <c r="I151" s="776"/>
      <c r="J151" s="1045"/>
      <c r="K151" s="1045"/>
      <c r="L151" s="1045"/>
      <c r="M151" s="1045"/>
      <c r="N151" s="1045"/>
      <c r="O151" s="761"/>
      <c r="P151" s="1045"/>
      <c r="Q151" s="1045"/>
      <c r="R151" s="872"/>
      <c r="S151" s="1045"/>
      <c r="T151" s="761"/>
      <c r="U151" s="893"/>
      <c r="V151" s="774"/>
      <c r="W151" s="1045"/>
      <c r="X151" s="761"/>
      <c r="Y151" s="1045"/>
      <c r="Z151" s="893"/>
      <c r="AA151" s="951"/>
      <c r="AB151" s="774"/>
      <c r="AC151" s="1045"/>
      <c r="AD151" s="761"/>
      <c r="AE151" s="1045"/>
      <c r="AF151" s="893"/>
      <c r="AG151" s="893"/>
    </row>
    <row r="152" spans="1:33" ht="12.75" customHeight="1" hidden="1">
      <c r="A152" s="778" t="s">
        <v>139</v>
      </c>
      <c r="B152" s="782"/>
      <c r="C152" s="850" t="s">
        <v>253</v>
      </c>
      <c r="D152" s="850" t="s">
        <v>254</v>
      </c>
      <c r="E152" s="1100" t="s">
        <v>258</v>
      </c>
      <c r="F152" s="850" t="s">
        <v>259</v>
      </c>
      <c r="G152" s="855" t="s">
        <v>260</v>
      </c>
      <c r="H152" s="338">
        <v>5586827</v>
      </c>
      <c r="I152" s="775" t="s">
        <v>187</v>
      </c>
      <c r="J152" s="1045">
        <f>K152+N152</f>
        <v>3683850</v>
      </c>
      <c r="K152" s="1045">
        <f>L152+M152</f>
        <v>2655686</v>
      </c>
      <c r="L152" s="1008">
        <v>0</v>
      </c>
      <c r="M152" s="1008">
        <v>2655686</v>
      </c>
      <c r="N152" s="1045">
        <f>O152+P152+Q152</f>
        <v>1028164</v>
      </c>
      <c r="O152" s="752">
        <v>1028164</v>
      </c>
      <c r="P152" s="1008">
        <v>0</v>
      </c>
      <c r="Q152" s="1008">
        <v>0</v>
      </c>
      <c r="R152" s="872"/>
      <c r="S152" s="1008">
        <v>0</v>
      </c>
      <c r="T152" s="752">
        <v>1028164</v>
      </c>
      <c r="U152" s="762">
        <v>0</v>
      </c>
      <c r="V152" s="774">
        <f>W152+X152+Y152+Z152</f>
        <v>1902977</v>
      </c>
      <c r="W152" s="1008">
        <v>1316204</v>
      </c>
      <c r="X152" s="752">
        <v>586773</v>
      </c>
      <c r="Y152" s="1008">
        <v>0</v>
      </c>
      <c r="Z152" s="762">
        <v>0</v>
      </c>
      <c r="AA152" s="920">
        <v>0</v>
      </c>
      <c r="AB152" s="774">
        <f>AC152+AD152+AE152+AF152</f>
        <v>0</v>
      </c>
      <c r="AC152" s="1008">
        <v>0</v>
      </c>
      <c r="AD152" s="752">
        <v>0</v>
      </c>
      <c r="AE152" s="1008">
        <v>0</v>
      </c>
      <c r="AF152" s="762">
        <v>0</v>
      </c>
      <c r="AG152" s="762">
        <v>0</v>
      </c>
    </row>
    <row r="153" spans="1:33" ht="12.75" customHeight="1" hidden="1">
      <c r="A153" s="780"/>
      <c r="B153" s="782"/>
      <c r="C153" s="783"/>
      <c r="D153" s="783"/>
      <c r="E153" s="783"/>
      <c r="F153" s="783"/>
      <c r="G153" s="772"/>
      <c r="H153" s="338">
        <v>3971890</v>
      </c>
      <c r="I153" s="776"/>
      <c r="J153" s="1045"/>
      <c r="K153" s="1045"/>
      <c r="L153" s="1008"/>
      <c r="M153" s="1008"/>
      <c r="N153" s="1045"/>
      <c r="O153" s="752"/>
      <c r="P153" s="1008"/>
      <c r="Q153" s="1008"/>
      <c r="R153" s="872"/>
      <c r="S153" s="1008"/>
      <c r="T153" s="752"/>
      <c r="U153" s="762"/>
      <c r="V153" s="774"/>
      <c r="W153" s="1008"/>
      <c r="X153" s="752"/>
      <c r="Y153" s="1008"/>
      <c r="Z153" s="762"/>
      <c r="AA153" s="919"/>
      <c r="AB153" s="774"/>
      <c r="AC153" s="1008"/>
      <c r="AD153" s="752"/>
      <c r="AE153" s="1008"/>
      <c r="AF153" s="762"/>
      <c r="AG153" s="865"/>
    </row>
    <row r="154" spans="1:33" ht="12.75" customHeight="1" hidden="1">
      <c r="A154" s="780"/>
      <c r="B154" s="782"/>
      <c r="C154" s="783"/>
      <c r="D154" s="783"/>
      <c r="E154" s="783"/>
      <c r="F154" s="783"/>
      <c r="G154" s="772"/>
      <c r="H154" s="346">
        <v>0</v>
      </c>
      <c r="I154" s="775" t="s">
        <v>188</v>
      </c>
      <c r="J154" s="1045">
        <f>K154+N154</f>
        <v>0</v>
      </c>
      <c r="K154" s="1045">
        <f>L154+M154</f>
        <v>0</v>
      </c>
      <c r="L154" s="1008">
        <v>0</v>
      </c>
      <c r="M154" s="1008">
        <v>0</v>
      </c>
      <c r="N154" s="1045">
        <f>O154+P154+Q154</f>
        <v>0</v>
      </c>
      <c r="O154" s="752">
        <v>0</v>
      </c>
      <c r="P154" s="1008">
        <v>0</v>
      </c>
      <c r="Q154" s="1008">
        <v>0</v>
      </c>
      <c r="R154" s="872"/>
      <c r="S154" s="1008">
        <v>0</v>
      </c>
      <c r="T154" s="752">
        <v>0</v>
      </c>
      <c r="U154" s="762">
        <v>0</v>
      </c>
      <c r="V154" s="774">
        <f>W154+X154+Y154+Z154</f>
        <v>0</v>
      </c>
      <c r="W154" s="1008">
        <v>0</v>
      </c>
      <c r="X154" s="752">
        <v>0</v>
      </c>
      <c r="Y154" s="1008">
        <v>0</v>
      </c>
      <c r="Z154" s="762">
        <v>0</v>
      </c>
      <c r="AA154" s="920">
        <v>0</v>
      </c>
      <c r="AB154" s="774">
        <f>AC154+AD154+AE154+AF154</f>
        <v>0</v>
      </c>
      <c r="AC154" s="1008">
        <v>0</v>
      </c>
      <c r="AD154" s="752">
        <v>0</v>
      </c>
      <c r="AE154" s="1008">
        <v>0</v>
      </c>
      <c r="AF154" s="762">
        <v>0</v>
      </c>
      <c r="AG154" s="762">
        <v>0</v>
      </c>
    </row>
    <row r="155" spans="1:33" ht="12.75" customHeight="1" hidden="1">
      <c r="A155" s="780"/>
      <c r="B155" s="782"/>
      <c r="C155" s="783"/>
      <c r="D155" s="783"/>
      <c r="E155" s="783"/>
      <c r="F155" s="783"/>
      <c r="G155" s="772"/>
      <c r="H155" s="338">
        <v>0</v>
      </c>
      <c r="I155" s="776"/>
      <c r="J155" s="1045"/>
      <c r="K155" s="1045"/>
      <c r="L155" s="1008"/>
      <c r="M155" s="1008"/>
      <c r="N155" s="1045"/>
      <c r="O155" s="752"/>
      <c r="P155" s="1008"/>
      <c r="Q155" s="1008"/>
      <c r="R155" s="872"/>
      <c r="S155" s="1008"/>
      <c r="T155" s="752"/>
      <c r="U155" s="762"/>
      <c r="V155" s="774"/>
      <c r="W155" s="1008"/>
      <c r="X155" s="752"/>
      <c r="Y155" s="1008"/>
      <c r="Z155" s="762"/>
      <c r="AA155" s="920"/>
      <c r="AB155" s="774"/>
      <c r="AC155" s="1008"/>
      <c r="AD155" s="752"/>
      <c r="AE155" s="1008"/>
      <c r="AF155" s="762"/>
      <c r="AG155" s="762"/>
    </row>
    <row r="156" spans="1:33" ht="12.75" customHeight="1" hidden="1">
      <c r="A156" s="780"/>
      <c r="B156" s="782"/>
      <c r="C156" s="783"/>
      <c r="D156" s="783"/>
      <c r="E156" s="783"/>
      <c r="F156" s="783"/>
      <c r="G156" s="772"/>
      <c r="H156" s="347">
        <f>H152+H154</f>
        <v>5586827</v>
      </c>
      <c r="I156" s="775" t="s">
        <v>189</v>
      </c>
      <c r="J156" s="1045">
        <f aca="true" t="shared" si="51" ref="J156:Q156">J152+J154</f>
        <v>3683850</v>
      </c>
      <c r="K156" s="1045">
        <f t="shared" si="51"/>
        <v>2655686</v>
      </c>
      <c r="L156" s="1045">
        <f t="shared" si="51"/>
        <v>0</v>
      </c>
      <c r="M156" s="1045">
        <f t="shared" si="51"/>
        <v>2655686</v>
      </c>
      <c r="N156" s="1045">
        <f t="shared" si="51"/>
        <v>1028164</v>
      </c>
      <c r="O156" s="761">
        <f t="shared" si="51"/>
        <v>1028164</v>
      </c>
      <c r="P156" s="1045">
        <f t="shared" si="51"/>
        <v>0</v>
      </c>
      <c r="Q156" s="1045">
        <f t="shared" si="51"/>
        <v>0</v>
      </c>
      <c r="R156" s="1169"/>
      <c r="S156" s="1045">
        <f aca="true" t="shared" si="52" ref="S156:AG156">S152+S154</f>
        <v>0</v>
      </c>
      <c r="T156" s="761">
        <f t="shared" si="52"/>
        <v>1028164</v>
      </c>
      <c r="U156" s="893">
        <f t="shared" si="52"/>
        <v>0</v>
      </c>
      <c r="V156" s="774">
        <f t="shared" si="52"/>
        <v>1902977</v>
      </c>
      <c r="W156" s="1045">
        <f t="shared" si="52"/>
        <v>1316204</v>
      </c>
      <c r="X156" s="761">
        <f t="shared" si="52"/>
        <v>586773</v>
      </c>
      <c r="Y156" s="1045">
        <f t="shared" si="52"/>
        <v>0</v>
      </c>
      <c r="Z156" s="893">
        <f t="shared" si="52"/>
        <v>0</v>
      </c>
      <c r="AA156" s="951">
        <f t="shared" si="52"/>
        <v>0</v>
      </c>
      <c r="AB156" s="774">
        <f t="shared" si="52"/>
        <v>0</v>
      </c>
      <c r="AC156" s="1045">
        <f t="shared" si="52"/>
        <v>0</v>
      </c>
      <c r="AD156" s="761">
        <f t="shared" si="52"/>
        <v>0</v>
      </c>
      <c r="AE156" s="1045">
        <f t="shared" si="52"/>
        <v>0</v>
      </c>
      <c r="AF156" s="893">
        <f t="shared" si="52"/>
        <v>0</v>
      </c>
      <c r="AG156" s="893">
        <f t="shared" si="52"/>
        <v>0</v>
      </c>
    </row>
    <row r="157" spans="1:33" ht="13.5" customHeight="1" hidden="1" thickBot="1">
      <c r="A157" s="1102"/>
      <c r="B157" s="782"/>
      <c r="C157" s="784"/>
      <c r="D157" s="784"/>
      <c r="E157" s="784"/>
      <c r="F157" s="784"/>
      <c r="G157" s="773"/>
      <c r="H157" s="348">
        <f>H153+H155</f>
        <v>3971890</v>
      </c>
      <c r="I157" s="1135"/>
      <c r="J157" s="1046"/>
      <c r="K157" s="1046"/>
      <c r="L157" s="1046"/>
      <c r="M157" s="1046"/>
      <c r="N157" s="1046"/>
      <c r="O157" s="1047"/>
      <c r="P157" s="1046"/>
      <c r="Q157" s="1046"/>
      <c r="R157" s="1170"/>
      <c r="S157" s="1046"/>
      <c r="T157" s="1047"/>
      <c r="U157" s="894"/>
      <c r="V157" s="1044"/>
      <c r="W157" s="1046"/>
      <c r="X157" s="1047"/>
      <c r="Y157" s="1046"/>
      <c r="Z157" s="894"/>
      <c r="AA157" s="952"/>
      <c r="AB157" s="1044"/>
      <c r="AC157" s="1046"/>
      <c r="AD157" s="1047"/>
      <c r="AE157" s="1046"/>
      <c r="AF157" s="894"/>
      <c r="AG157" s="894"/>
    </row>
    <row r="158" spans="1:33" s="335" customFormat="1" ht="12.75" customHeight="1" hidden="1">
      <c r="A158" s="1283" t="s">
        <v>261</v>
      </c>
      <c r="B158" s="1268"/>
      <c r="C158" s="818" t="s">
        <v>262</v>
      </c>
      <c r="D158" s="819"/>
      <c r="E158" s="819"/>
      <c r="F158" s="819"/>
      <c r="G158" s="820"/>
      <c r="H158" s="337">
        <f>H164+H176+H194+H206+H218+H230</f>
        <v>73074002</v>
      </c>
      <c r="I158" s="1088" t="s">
        <v>187</v>
      </c>
      <c r="J158" s="870">
        <f aca="true" t="shared" si="53" ref="J158:AG158">J164+J176+J194+J206+J218+J230</f>
        <v>47208095</v>
      </c>
      <c r="K158" s="870">
        <f t="shared" si="53"/>
        <v>34150789</v>
      </c>
      <c r="L158" s="870">
        <f t="shared" si="53"/>
        <v>34150789</v>
      </c>
      <c r="M158" s="870">
        <f t="shared" si="53"/>
        <v>0</v>
      </c>
      <c r="N158" s="870">
        <f t="shared" si="53"/>
        <v>13057306</v>
      </c>
      <c r="O158" s="870">
        <f t="shared" si="53"/>
        <v>0</v>
      </c>
      <c r="P158" s="870">
        <f t="shared" si="53"/>
        <v>13057306</v>
      </c>
      <c r="Q158" s="870">
        <f t="shared" si="53"/>
        <v>0</v>
      </c>
      <c r="R158" s="870">
        <f t="shared" si="53"/>
        <v>0</v>
      </c>
      <c r="S158" s="870">
        <f t="shared" si="53"/>
        <v>13057306</v>
      </c>
      <c r="T158" s="870">
        <f t="shared" si="53"/>
        <v>0</v>
      </c>
      <c r="U158" s="873">
        <f t="shared" si="53"/>
        <v>34150789</v>
      </c>
      <c r="V158" s="994">
        <f t="shared" si="53"/>
        <v>21604495</v>
      </c>
      <c r="W158" s="870">
        <f t="shared" si="53"/>
        <v>15681776</v>
      </c>
      <c r="X158" s="870">
        <f t="shared" si="53"/>
        <v>0</v>
      </c>
      <c r="Y158" s="870">
        <f t="shared" si="53"/>
        <v>5922719</v>
      </c>
      <c r="Z158" s="873">
        <f t="shared" si="53"/>
        <v>0</v>
      </c>
      <c r="AA158" s="928">
        <f t="shared" si="53"/>
        <v>21510875</v>
      </c>
      <c r="AB158" s="994">
        <f t="shared" si="53"/>
        <v>501041</v>
      </c>
      <c r="AC158" s="870">
        <f t="shared" si="53"/>
        <v>375781</v>
      </c>
      <c r="AD158" s="870">
        <f t="shared" si="53"/>
        <v>0</v>
      </c>
      <c r="AE158" s="870">
        <f t="shared" si="53"/>
        <v>125260</v>
      </c>
      <c r="AF158" s="873">
        <f t="shared" si="53"/>
        <v>0</v>
      </c>
      <c r="AG158" s="873">
        <f t="shared" si="53"/>
        <v>375781</v>
      </c>
    </row>
    <row r="159" spans="1:33" s="335" customFormat="1" ht="12.75" customHeight="1" hidden="1">
      <c r="A159" s="1267"/>
      <c r="B159" s="1268"/>
      <c r="C159" s="821"/>
      <c r="D159" s="801"/>
      <c r="E159" s="801"/>
      <c r="F159" s="801"/>
      <c r="G159" s="822"/>
      <c r="H159" s="337">
        <f>H165+H177+H195+H207+H219+H231</f>
        <v>52781376</v>
      </c>
      <c r="I159" s="1134"/>
      <c r="J159" s="871"/>
      <c r="K159" s="871"/>
      <c r="L159" s="871"/>
      <c r="M159" s="871"/>
      <c r="N159" s="871"/>
      <c r="O159" s="871"/>
      <c r="P159" s="871"/>
      <c r="Q159" s="871"/>
      <c r="R159" s="871"/>
      <c r="S159" s="871"/>
      <c r="T159" s="871"/>
      <c r="U159" s="874"/>
      <c r="V159" s="993"/>
      <c r="W159" s="871"/>
      <c r="X159" s="871"/>
      <c r="Y159" s="871"/>
      <c r="Z159" s="874"/>
      <c r="AA159" s="929"/>
      <c r="AB159" s="993"/>
      <c r="AC159" s="871"/>
      <c r="AD159" s="871"/>
      <c r="AE159" s="871"/>
      <c r="AF159" s="874"/>
      <c r="AG159" s="874"/>
    </row>
    <row r="160" spans="1:33" s="335" customFormat="1" ht="12.75" customHeight="1" hidden="1">
      <c r="A160" s="1269"/>
      <c r="B160" s="1270"/>
      <c r="C160" s="821"/>
      <c r="D160" s="801"/>
      <c r="E160" s="801"/>
      <c r="F160" s="801"/>
      <c r="G160" s="822"/>
      <c r="H160" s="337">
        <f>H166+H178+H196+H208+H220+H232</f>
        <v>0</v>
      </c>
      <c r="I160" s="1090" t="s">
        <v>188</v>
      </c>
      <c r="J160" s="871">
        <f aca="true" t="shared" si="54" ref="J160:AG160">J166+J178+J196+J208+J220+J232</f>
        <v>0</v>
      </c>
      <c r="K160" s="871">
        <f t="shared" si="54"/>
        <v>0</v>
      </c>
      <c r="L160" s="871">
        <f t="shared" si="54"/>
        <v>0</v>
      </c>
      <c r="M160" s="871">
        <f t="shared" si="54"/>
        <v>0</v>
      </c>
      <c r="N160" s="871">
        <f t="shared" si="54"/>
        <v>0</v>
      </c>
      <c r="O160" s="871">
        <f t="shared" si="54"/>
        <v>0</v>
      </c>
      <c r="P160" s="871">
        <f t="shared" si="54"/>
        <v>0</v>
      </c>
      <c r="Q160" s="871">
        <f t="shared" si="54"/>
        <v>0</v>
      </c>
      <c r="R160" s="871">
        <f t="shared" si="54"/>
        <v>0</v>
      </c>
      <c r="S160" s="871">
        <f t="shared" si="54"/>
        <v>0</v>
      </c>
      <c r="T160" s="871">
        <f t="shared" si="54"/>
        <v>0</v>
      </c>
      <c r="U160" s="874">
        <f t="shared" si="54"/>
        <v>0</v>
      </c>
      <c r="V160" s="993">
        <f t="shared" si="54"/>
        <v>0</v>
      </c>
      <c r="W160" s="871">
        <f t="shared" si="54"/>
        <v>0</v>
      </c>
      <c r="X160" s="871">
        <f t="shared" si="54"/>
        <v>0</v>
      </c>
      <c r="Y160" s="871">
        <f t="shared" si="54"/>
        <v>0</v>
      </c>
      <c r="Z160" s="874">
        <f t="shared" si="54"/>
        <v>0</v>
      </c>
      <c r="AA160" s="929">
        <f t="shared" si="54"/>
        <v>0</v>
      </c>
      <c r="AB160" s="993">
        <f t="shared" si="54"/>
        <v>0</v>
      </c>
      <c r="AC160" s="871">
        <f t="shared" si="54"/>
        <v>0</v>
      </c>
      <c r="AD160" s="871">
        <f t="shared" si="54"/>
        <v>0</v>
      </c>
      <c r="AE160" s="871">
        <f t="shared" si="54"/>
        <v>0</v>
      </c>
      <c r="AF160" s="874">
        <f t="shared" si="54"/>
        <v>0</v>
      </c>
      <c r="AG160" s="874">
        <f t="shared" si="54"/>
        <v>0</v>
      </c>
    </row>
    <row r="161" spans="1:33" s="335" customFormat="1" ht="12.75" customHeight="1" hidden="1">
      <c r="A161" s="1269"/>
      <c r="B161" s="1270"/>
      <c r="C161" s="821"/>
      <c r="D161" s="801"/>
      <c r="E161" s="801"/>
      <c r="F161" s="801"/>
      <c r="G161" s="822"/>
      <c r="H161" s="337">
        <f>H167+H179+H197+H209+H221+H233</f>
        <v>0</v>
      </c>
      <c r="I161" s="1089"/>
      <c r="J161" s="871"/>
      <c r="K161" s="871"/>
      <c r="L161" s="871"/>
      <c r="M161" s="871"/>
      <c r="N161" s="871"/>
      <c r="O161" s="871"/>
      <c r="P161" s="871"/>
      <c r="Q161" s="871"/>
      <c r="R161" s="871"/>
      <c r="S161" s="871"/>
      <c r="T161" s="871"/>
      <c r="U161" s="874"/>
      <c r="V161" s="993"/>
      <c r="W161" s="871"/>
      <c r="X161" s="871"/>
      <c r="Y161" s="871"/>
      <c r="Z161" s="874"/>
      <c r="AA161" s="929"/>
      <c r="AB161" s="993"/>
      <c r="AC161" s="871"/>
      <c r="AD161" s="871"/>
      <c r="AE161" s="871"/>
      <c r="AF161" s="874"/>
      <c r="AG161" s="874"/>
    </row>
    <row r="162" spans="1:33" s="335" customFormat="1" ht="12.75" customHeight="1" hidden="1">
      <c r="A162" s="1269"/>
      <c r="B162" s="1270"/>
      <c r="C162" s="821"/>
      <c r="D162" s="801"/>
      <c r="E162" s="801"/>
      <c r="F162" s="801"/>
      <c r="G162" s="822"/>
      <c r="H162" s="336">
        <f>H158+H160</f>
        <v>73074002</v>
      </c>
      <c r="I162" s="1090" t="s">
        <v>189</v>
      </c>
      <c r="J162" s="871">
        <f aca="true" t="shared" si="55" ref="J162:AG162">J158+J160</f>
        <v>47208095</v>
      </c>
      <c r="K162" s="871">
        <f t="shared" si="55"/>
        <v>34150789</v>
      </c>
      <c r="L162" s="871">
        <f t="shared" si="55"/>
        <v>34150789</v>
      </c>
      <c r="M162" s="871">
        <f t="shared" si="55"/>
        <v>0</v>
      </c>
      <c r="N162" s="871">
        <f t="shared" si="55"/>
        <v>13057306</v>
      </c>
      <c r="O162" s="871">
        <f t="shared" si="55"/>
        <v>0</v>
      </c>
      <c r="P162" s="871">
        <f t="shared" si="55"/>
        <v>13057306</v>
      </c>
      <c r="Q162" s="871">
        <f t="shared" si="55"/>
        <v>0</v>
      </c>
      <c r="R162" s="871">
        <f t="shared" si="55"/>
        <v>0</v>
      </c>
      <c r="S162" s="871">
        <f t="shared" si="55"/>
        <v>13057306</v>
      </c>
      <c r="T162" s="871">
        <f t="shared" si="55"/>
        <v>0</v>
      </c>
      <c r="U162" s="874">
        <f t="shared" si="55"/>
        <v>34150789</v>
      </c>
      <c r="V162" s="993">
        <f t="shared" si="55"/>
        <v>21604495</v>
      </c>
      <c r="W162" s="871">
        <f t="shared" si="55"/>
        <v>15681776</v>
      </c>
      <c r="X162" s="871">
        <f t="shared" si="55"/>
        <v>0</v>
      </c>
      <c r="Y162" s="871">
        <f t="shared" si="55"/>
        <v>5922719</v>
      </c>
      <c r="Z162" s="874">
        <f t="shared" si="55"/>
        <v>0</v>
      </c>
      <c r="AA162" s="929">
        <f t="shared" si="55"/>
        <v>21510875</v>
      </c>
      <c r="AB162" s="993">
        <f t="shared" si="55"/>
        <v>501041</v>
      </c>
      <c r="AC162" s="871">
        <f t="shared" si="55"/>
        <v>375781</v>
      </c>
      <c r="AD162" s="871">
        <f t="shared" si="55"/>
        <v>0</v>
      </c>
      <c r="AE162" s="871">
        <f t="shared" si="55"/>
        <v>125260</v>
      </c>
      <c r="AF162" s="874">
        <f t="shared" si="55"/>
        <v>0</v>
      </c>
      <c r="AG162" s="874">
        <f t="shared" si="55"/>
        <v>375781</v>
      </c>
    </row>
    <row r="163" spans="1:33" s="335" customFormat="1" ht="13.5" customHeight="1" hidden="1" thickBot="1">
      <c r="A163" s="1269"/>
      <c r="B163" s="1270"/>
      <c r="C163" s="823"/>
      <c r="D163" s="804"/>
      <c r="E163" s="804"/>
      <c r="F163" s="804"/>
      <c r="G163" s="824"/>
      <c r="H163" s="337">
        <f>H159+H161</f>
        <v>52781376</v>
      </c>
      <c r="I163" s="1178"/>
      <c r="J163" s="981"/>
      <c r="K163" s="981"/>
      <c r="L163" s="981"/>
      <c r="M163" s="981"/>
      <c r="N163" s="981"/>
      <c r="O163" s="981"/>
      <c r="P163" s="981"/>
      <c r="Q163" s="981"/>
      <c r="R163" s="981"/>
      <c r="S163" s="981"/>
      <c r="T163" s="981"/>
      <c r="U163" s="895"/>
      <c r="V163" s="995"/>
      <c r="W163" s="981"/>
      <c r="X163" s="981"/>
      <c r="Y163" s="981"/>
      <c r="Z163" s="895"/>
      <c r="AA163" s="953"/>
      <c r="AB163" s="995"/>
      <c r="AC163" s="981"/>
      <c r="AD163" s="981"/>
      <c r="AE163" s="981"/>
      <c r="AF163" s="895"/>
      <c r="AG163" s="895"/>
    </row>
    <row r="164" spans="1:33" s="335" customFormat="1" ht="12.75" customHeight="1" hidden="1">
      <c r="A164" s="1162"/>
      <c r="B164" s="781" t="s">
        <v>263</v>
      </c>
      <c r="C164" s="818" t="s">
        <v>264</v>
      </c>
      <c r="D164" s="819"/>
      <c r="E164" s="819"/>
      <c r="F164" s="819"/>
      <c r="G164" s="820"/>
      <c r="H164" s="337">
        <f>H170</f>
        <v>13077406</v>
      </c>
      <c r="I164" s="1088" t="s">
        <v>187</v>
      </c>
      <c r="J164" s="870">
        <f aca="true" t="shared" si="56" ref="J164:AG164">J170</f>
        <v>11170150</v>
      </c>
      <c r="K164" s="870">
        <f t="shared" si="56"/>
        <v>8377612</v>
      </c>
      <c r="L164" s="870">
        <f t="shared" si="56"/>
        <v>8377612</v>
      </c>
      <c r="M164" s="870">
        <f t="shared" si="56"/>
        <v>0</v>
      </c>
      <c r="N164" s="870">
        <f t="shared" si="56"/>
        <v>2792538</v>
      </c>
      <c r="O164" s="870">
        <f t="shared" si="56"/>
        <v>0</v>
      </c>
      <c r="P164" s="870">
        <f t="shared" si="56"/>
        <v>2792538</v>
      </c>
      <c r="Q164" s="870">
        <f t="shared" si="56"/>
        <v>0</v>
      </c>
      <c r="R164" s="870">
        <f t="shared" si="56"/>
        <v>0</v>
      </c>
      <c r="S164" s="870">
        <f t="shared" si="56"/>
        <v>2792538</v>
      </c>
      <c r="T164" s="870">
        <f t="shared" si="56"/>
        <v>0</v>
      </c>
      <c r="U164" s="873">
        <f t="shared" si="56"/>
        <v>8377612</v>
      </c>
      <c r="V164" s="994">
        <f t="shared" si="56"/>
        <v>1907256</v>
      </c>
      <c r="W164" s="870">
        <f t="shared" si="56"/>
        <v>1430440</v>
      </c>
      <c r="X164" s="870">
        <f t="shared" si="56"/>
        <v>0</v>
      </c>
      <c r="Y164" s="870">
        <f t="shared" si="56"/>
        <v>476816</v>
      </c>
      <c r="Z164" s="873">
        <f t="shared" si="56"/>
        <v>0</v>
      </c>
      <c r="AA164" s="928">
        <f t="shared" si="56"/>
        <v>1430440</v>
      </c>
      <c r="AB164" s="994">
        <f t="shared" si="56"/>
        <v>0</v>
      </c>
      <c r="AC164" s="870">
        <f t="shared" si="56"/>
        <v>0</v>
      </c>
      <c r="AD164" s="870">
        <f t="shared" si="56"/>
        <v>0</v>
      </c>
      <c r="AE164" s="870">
        <f t="shared" si="56"/>
        <v>0</v>
      </c>
      <c r="AF164" s="873">
        <f t="shared" si="56"/>
        <v>0</v>
      </c>
      <c r="AG164" s="873">
        <f t="shared" si="56"/>
        <v>0</v>
      </c>
    </row>
    <row r="165" spans="1:33" s="335" customFormat="1" ht="12.75" customHeight="1" hidden="1">
      <c r="A165" s="1092"/>
      <c r="B165" s="1095"/>
      <c r="C165" s="821"/>
      <c r="D165" s="801"/>
      <c r="E165" s="801"/>
      <c r="F165" s="801"/>
      <c r="G165" s="822"/>
      <c r="H165" s="337">
        <f>H171</f>
        <v>9808052</v>
      </c>
      <c r="I165" s="1089"/>
      <c r="J165" s="871"/>
      <c r="K165" s="871"/>
      <c r="L165" s="871"/>
      <c r="M165" s="871"/>
      <c r="N165" s="871"/>
      <c r="O165" s="871"/>
      <c r="P165" s="871"/>
      <c r="Q165" s="871"/>
      <c r="R165" s="871"/>
      <c r="S165" s="871"/>
      <c r="T165" s="871"/>
      <c r="U165" s="874"/>
      <c r="V165" s="993"/>
      <c r="W165" s="871"/>
      <c r="X165" s="871"/>
      <c r="Y165" s="871"/>
      <c r="Z165" s="874"/>
      <c r="AA165" s="929"/>
      <c r="AB165" s="993"/>
      <c r="AC165" s="871"/>
      <c r="AD165" s="871"/>
      <c r="AE165" s="871"/>
      <c r="AF165" s="874"/>
      <c r="AG165" s="874"/>
    </row>
    <row r="166" spans="1:33" s="335" customFormat="1" ht="12.75" customHeight="1" hidden="1">
      <c r="A166" s="1093"/>
      <c r="B166" s="1096"/>
      <c r="C166" s="821"/>
      <c r="D166" s="801"/>
      <c r="E166" s="801"/>
      <c r="F166" s="801"/>
      <c r="G166" s="822"/>
      <c r="H166" s="337">
        <f>H172</f>
        <v>0</v>
      </c>
      <c r="I166" s="1090" t="s">
        <v>188</v>
      </c>
      <c r="J166" s="872">
        <f aca="true" t="shared" si="57" ref="J166:AG166">J172</f>
        <v>0</v>
      </c>
      <c r="K166" s="872">
        <f t="shared" si="57"/>
        <v>0</v>
      </c>
      <c r="L166" s="872">
        <f t="shared" si="57"/>
        <v>0</v>
      </c>
      <c r="M166" s="872">
        <f t="shared" si="57"/>
        <v>0</v>
      </c>
      <c r="N166" s="872">
        <f t="shared" si="57"/>
        <v>0</v>
      </c>
      <c r="O166" s="872">
        <f t="shared" si="57"/>
        <v>0</v>
      </c>
      <c r="P166" s="872">
        <f t="shared" si="57"/>
        <v>0</v>
      </c>
      <c r="Q166" s="872">
        <f t="shared" si="57"/>
        <v>0</v>
      </c>
      <c r="R166" s="872">
        <f t="shared" si="57"/>
        <v>0</v>
      </c>
      <c r="S166" s="872">
        <f t="shared" si="57"/>
        <v>0</v>
      </c>
      <c r="T166" s="872">
        <f t="shared" si="57"/>
        <v>0</v>
      </c>
      <c r="U166" s="862">
        <f t="shared" si="57"/>
        <v>0</v>
      </c>
      <c r="V166" s="978">
        <f t="shared" si="57"/>
        <v>0</v>
      </c>
      <c r="W166" s="872">
        <f t="shared" si="57"/>
        <v>0</v>
      </c>
      <c r="X166" s="872">
        <f t="shared" si="57"/>
        <v>0</v>
      </c>
      <c r="Y166" s="872">
        <f t="shared" si="57"/>
        <v>0</v>
      </c>
      <c r="Z166" s="862">
        <f t="shared" si="57"/>
        <v>0</v>
      </c>
      <c r="AA166" s="916">
        <f t="shared" si="57"/>
        <v>0</v>
      </c>
      <c r="AB166" s="978">
        <f t="shared" si="57"/>
        <v>0</v>
      </c>
      <c r="AC166" s="872">
        <f t="shared" si="57"/>
        <v>0</v>
      </c>
      <c r="AD166" s="872">
        <f t="shared" si="57"/>
        <v>0</v>
      </c>
      <c r="AE166" s="872">
        <f t="shared" si="57"/>
        <v>0</v>
      </c>
      <c r="AF166" s="862">
        <f t="shared" si="57"/>
        <v>0</v>
      </c>
      <c r="AG166" s="862">
        <f t="shared" si="57"/>
        <v>0</v>
      </c>
    </row>
    <row r="167" spans="1:33" s="335" customFormat="1" ht="12.75" hidden="1">
      <c r="A167" s="1093"/>
      <c r="B167" s="1096"/>
      <c r="C167" s="821"/>
      <c r="D167" s="801"/>
      <c r="E167" s="801"/>
      <c r="F167" s="801"/>
      <c r="G167" s="822"/>
      <c r="H167" s="337">
        <f>H173</f>
        <v>0</v>
      </c>
      <c r="I167" s="1089"/>
      <c r="J167" s="871"/>
      <c r="K167" s="871"/>
      <c r="L167" s="871"/>
      <c r="M167" s="871"/>
      <c r="N167" s="871"/>
      <c r="O167" s="871"/>
      <c r="P167" s="871"/>
      <c r="Q167" s="871"/>
      <c r="R167" s="871"/>
      <c r="S167" s="871"/>
      <c r="T167" s="871"/>
      <c r="U167" s="874"/>
      <c r="V167" s="993"/>
      <c r="W167" s="871"/>
      <c r="X167" s="871"/>
      <c r="Y167" s="871"/>
      <c r="Z167" s="874"/>
      <c r="AA167" s="929"/>
      <c r="AB167" s="993"/>
      <c r="AC167" s="871"/>
      <c r="AD167" s="871"/>
      <c r="AE167" s="871"/>
      <c r="AF167" s="874"/>
      <c r="AG167" s="874"/>
    </row>
    <row r="168" spans="1:33" s="335" customFormat="1" ht="12.75" customHeight="1" hidden="1">
      <c r="A168" s="1093"/>
      <c r="B168" s="1096"/>
      <c r="C168" s="821"/>
      <c r="D168" s="801"/>
      <c r="E168" s="801"/>
      <c r="F168" s="801"/>
      <c r="G168" s="822"/>
      <c r="H168" s="336">
        <f>H164+H166</f>
        <v>13077406</v>
      </c>
      <c r="I168" s="1178" t="s">
        <v>189</v>
      </c>
      <c r="J168" s="872">
        <f aca="true" t="shared" si="58" ref="J168:AG168">J164+J166</f>
        <v>11170150</v>
      </c>
      <c r="K168" s="872">
        <f t="shared" si="58"/>
        <v>8377612</v>
      </c>
      <c r="L168" s="872">
        <f t="shared" si="58"/>
        <v>8377612</v>
      </c>
      <c r="M168" s="872">
        <f t="shared" si="58"/>
        <v>0</v>
      </c>
      <c r="N168" s="872">
        <f t="shared" si="58"/>
        <v>2792538</v>
      </c>
      <c r="O168" s="872">
        <f t="shared" si="58"/>
        <v>0</v>
      </c>
      <c r="P168" s="872">
        <f t="shared" si="58"/>
        <v>2792538</v>
      </c>
      <c r="Q168" s="872">
        <f t="shared" si="58"/>
        <v>0</v>
      </c>
      <c r="R168" s="872">
        <f t="shared" si="58"/>
        <v>0</v>
      </c>
      <c r="S168" s="872">
        <f t="shared" si="58"/>
        <v>2792538</v>
      </c>
      <c r="T168" s="872">
        <f t="shared" si="58"/>
        <v>0</v>
      </c>
      <c r="U168" s="862">
        <f t="shared" si="58"/>
        <v>8377612</v>
      </c>
      <c r="V168" s="978">
        <f t="shared" si="58"/>
        <v>1907256</v>
      </c>
      <c r="W168" s="872">
        <f t="shared" si="58"/>
        <v>1430440</v>
      </c>
      <c r="X168" s="872">
        <f t="shared" si="58"/>
        <v>0</v>
      </c>
      <c r="Y168" s="872">
        <f t="shared" si="58"/>
        <v>476816</v>
      </c>
      <c r="Z168" s="862">
        <f t="shared" si="58"/>
        <v>0</v>
      </c>
      <c r="AA168" s="916">
        <f t="shared" si="58"/>
        <v>1430440</v>
      </c>
      <c r="AB168" s="978">
        <f t="shared" si="58"/>
        <v>0</v>
      </c>
      <c r="AC168" s="872">
        <f t="shared" si="58"/>
        <v>0</v>
      </c>
      <c r="AD168" s="872">
        <f t="shared" si="58"/>
        <v>0</v>
      </c>
      <c r="AE168" s="872">
        <f t="shared" si="58"/>
        <v>0</v>
      </c>
      <c r="AF168" s="862">
        <f t="shared" si="58"/>
        <v>0</v>
      </c>
      <c r="AG168" s="862">
        <f t="shared" si="58"/>
        <v>0</v>
      </c>
    </row>
    <row r="169" spans="1:33" s="335" customFormat="1" ht="13.5" customHeight="1" hidden="1" thickBot="1">
      <c r="A169" s="1094"/>
      <c r="B169" s="1097"/>
      <c r="C169" s="823"/>
      <c r="D169" s="804"/>
      <c r="E169" s="804"/>
      <c r="F169" s="804"/>
      <c r="G169" s="824"/>
      <c r="H169" s="337">
        <f>H165+H167</f>
        <v>9808052</v>
      </c>
      <c r="I169" s="1131"/>
      <c r="J169" s="980"/>
      <c r="K169" s="980"/>
      <c r="L169" s="980"/>
      <c r="M169" s="980"/>
      <c r="N169" s="980"/>
      <c r="O169" s="980"/>
      <c r="P169" s="980"/>
      <c r="Q169" s="980"/>
      <c r="R169" s="980"/>
      <c r="S169" s="980"/>
      <c r="T169" s="980"/>
      <c r="U169" s="863"/>
      <c r="V169" s="979"/>
      <c r="W169" s="980"/>
      <c r="X169" s="980"/>
      <c r="Y169" s="980"/>
      <c r="Z169" s="863"/>
      <c r="AA169" s="917"/>
      <c r="AB169" s="979"/>
      <c r="AC169" s="980"/>
      <c r="AD169" s="980"/>
      <c r="AE169" s="980"/>
      <c r="AF169" s="863"/>
      <c r="AG169" s="863"/>
    </row>
    <row r="170" spans="1:33" ht="12.75" customHeight="1" hidden="1">
      <c r="A170" s="778" t="s">
        <v>141</v>
      </c>
      <c r="B170" s="781"/>
      <c r="C170" s="785" t="s">
        <v>265</v>
      </c>
      <c r="D170" s="1141">
        <v>23</v>
      </c>
      <c r="E170" s="789" t="s">
        <v>264</v>
      </c>
      <c r="F170" s="789" t="s">
        <v>266</v>
      </c>
      <c r="G170" s="770" t="s">
        <v>267</v>
      </c>
      <c r="H170" s="338">
        <v>13077406</v>
      </c>
      <c r="I170" s="777" t="s">
        <v>187</v>
      </c>
      <c r="J170" s="976">
        <f>K170+N170</f>
        <v>11170150</v>
      </c>
      <c r="K170" s="976">
        <f>L170+M170</f>
        <v>8377612</v>
      </c>
      <c r="L170" s="977">
        <v>8377612</v>
      </c>
      <c r="M170" s="977">
        <v>0</v>
      </c>
      <c r="N170" s="976">
        <f>O170+P170+Q170</f>
        <v>2792538</v>
      </c>
      <c r="O170" s="977">
        <v>0</v>
      </c>
      <c r="P170" s="977">
        <v>2792538</v>
      </c>
      <c r="Q170" s="977">
        <v>0</v>
      </c>
      <c r="R170" s="1296">
        <v>0</v>
      </c>
      <c r="S170" s="977">
        <v>2792538</v>
      </c>
      <c r="T170" s="977">
        <v>0</v>
      </c>
      <c r="U170" s="864">
        <v>8377612</v>
      </c>
      <c r="V170" s="975">
        <f>W170+X170+Y170+Z170</f>
        <v>1907256</v>
      </c>
      <c r="W170" s="977">
        <v>1430440</v>
      </c>
      <c r="X170" s="977">
        <v>0</v>
      </c>
      <c r="Y170" s="977">
        <v>476816</v>
      </c>
      <c r="Z170" s="973">
        <v>0</v>
      </c>
      <c r="AA170" s="918">
        <v>1430440</v>
      </c>
      <c r="AB170" s="975">
        <f>AC170+AD170+AE170+AF170</f>
        <v>0</v>
      </c>
      <c r="AC170" s="977">
        <v>0</v>
      </c>
      <c r="AD170" s="977">
        <v>0</v>
      </c>
      <c r="AE170" s="977">
        <v>0</v>
      </c>
      <c r="AF170" s="973">
        <v>0</v>
      </c>
      <c r="AG170" s="864">
        <v>0</v>
      </c>
    </row>
    <row r="171" spans="1:33" ht="12.75" customHeight="1" hidden="1">
      <c r="A171" s="779"/>
      <c r="B171" s="782"/>
      <c r="C171" s="786"/>
      <c r="D171" s="786"/>
      <c r="E171" s="790"/>
      <c r="F171" s="790"/>
      <c r="G171" s="1105"/>
      <c r="H171" s="338">
        <v>9808052</v>
      </c>
      <c r="I171" s="776"/>
      <c r="J171" s="974"/>
      <c r="K171" s="974"/>
      <c r="L171" s="753"/>
      <c r="M171" s="753"/>
      <c r="N171" s="974"/>
      <c r="O171" s="753"/>
      <c r="P171" s="753"/>
      <c r="Q171" s="753"/>
      <c r="R171" s="1297"/>
      <c r="S171" s="753"/>
      <c r="T171" s="753"/>
      <c r="U171" s="865"/>
      <c r="V171" s="988"/>
      <c r="W171" s="753"/>
      <c r="X171" s="753"/>
      <c r="Y171" s="753"/>
      <c r="Z171" s="755"/>
      <c r="AA171" s="919"/>
      <c r="AB171" s="988"/>
      <c r="AC171" s="753"/>
      <c r="AD171" s="753"/>
      <c r="AE171" s="753"/>
      <c r="AF171" s="755"/>
      <c r="AG171" s="865"/>
    </row>
    <row r="172" spans="1:33" ht="12.75" customHeight="1" hidden="1">
      <c r="A172" s="780"/>
      <c r="B172" s="783"/>
      <c r="C172" s="787"/>
      <c r="D172" s="787"/>
      <c r="E172" s="783"/>
      <c r="F172" s="783"/>
      <c r="G172" s="772"/>
      <c r="H172" s="338">
        <v>0</v>
      </c>
      <c r="I172" s="775" t="s">
        <v>188</v>
      </c>
      <c r="J172" s="761">
        <f>K172+N172</f>
        <v>0</v>
      </c>
      <c r="K172" s="761">
        <f>L172+M172</f>
        <v>0</v>
      </c>
      <c r="L172" s="753">
        <v>0</v>
      </c>
      <c r="M172" s="753">
        <v>0</v>
      </c>
      <c r="N172" s="761">
        <f>O172+P172+Q172</f>
        <v>0</v>
      </c>
      <c r="O172" s="753">
        <v>0</v>
      </c>
      <c r="P172" s="753">
        <v>0</v>
      </c>
      <c r="Q172" s="753">
        <v>0</v>
      </c>
      <c r="R172" s="752">
        <v>0</v>
      </c>
      <c r="S172" s="753">
        <v>0</v>
      </c>
      <c r="T172" s="753">
        <v>0</v>
      </c>
      <c r="U172" s="865">
        <v>0</v>
      </c>
      <c r="V172" s="760">
        <f>W172+X172+Y172+Z172</f>
        <v>0</v>
      </c>
      <c r="W172" s="752">
        <v>0</v>
      </c>
      <c r="X172" s="753">
        <v>0</v>
      </c>
      <c r="Y172" s="753">
        <v>0</v>
      </c>
      <c r="Z172" s="755">
        <v>0</v>
      </c>
      <c r="AA172" s="919">
        <v>0</v>
      </c>
      <c r="AB172" s="760">
        <f>AC172+AD172+AE172+AF172</f>
        <v>0</v>
      </c>
      <c r="AC172" s="752">
        <v>0</v>
      </c>
      <c r="AD172" s="753">
        <v>0</v>
      </c>
      <c r="AE172" s="753">
        <v>0</v>
      </c>
      <c r="AF172" s="755">
        <v>0</v>
      </c>
      <c r="AG172" s="865">
        <v>0</v>
      </c>
    </row>
    <row r="173" spans="1:33" ht="12.75" customHeight="1" hidden="1">
      <c r="A173" s="780"/>
      <c r="B173" s="783"/>
      <c r="C173" s="787"/>
      <c r="D173" s="787"/>
      <c r="E173" s="783"/>
      <c r="F173" s="783"/>
      <c r="G173" s="772"/>
      <c r="H173" s="338">
        <v>0</v>
      </c>
      <c r="I173" s="1140"/>
      <c r="J173" s="974"/>
      <c r="K173" s="974"/>
      <c r="L173" s="1043"/>
      <c r="M173" s="1043"/>
      <c r="N173" s="974"/>
      <c r="O173" s="1043"/>
      <c r="P173" s="1043"/>
      <c r="Q173" s="1043"/>
      <c r="R173" s="752"/>
      <c r="S173" s="1043"/>
      <c r="T173" s="1043"/>
      <c r="U173" s="891"/>
      <c r="V173" s="988"/>
      <c r="W173" s="753"/>
      <c r="X173" s="1043"/>
      <c r="Y173" s="1043"/>
      <c r="Z173" s="891"/>
      <c r="AA173" s="949"/>
      <c r="AB173" s="988"/>
      <c r="AC173" s="753"/>
      <c r="AD173" s="1043"/>
      <c r="AE173" s="1043"/>
      <c r="AF173" s="891"/>
      <c r="AG173" s="891"/>
    </row>
    <row r="174" spans="1:33" ht="12.75" customHeight="1" hidden="1">
      <c r="A174" s="780"/>
      <c r="B174" s="783"/>
      <c r="C174" s="787"/>
      <c r="D174" s="787"/>
      <c r="E174" s="783"/>
      <c r="F174" s="783"/>
      <c r="G174" s="772"/>
      <c r="H174" s="340">
        <f>H170+H172</f>
        <v>13077406</v>
      </c>
      <c r="I174" s="775" t="s">
        <v>189</v>
      </c>
      <c r="J174" s="974">
        <f aca="true" t="shared" si="59" ref="J174:AG174">J170+J172</f>
        <v>11170150</v>
      </c>
      <c r="K174" s="974">
        <f t="shared" si="59"/>
        <v>8377612</v>
      </c>
      <c r="L174" s="974">
        <f t="shared" si="59"/>
        <v>8377612</v>
      </c>
      <c r="M174" s="974">
        <f t="shared" si="59"/>
        <v>0</v>
      </c>
      <c r="N174" s="974">
        <f t="shared" si="59"/>
        <v>2792538</v>
      </c>
      <c r="O174" s="974">
        <f t="shared" si="59"/>
        <v>0</v>
      </c>
      <c r="P174" s="974">
        <f t="shared" si="59"/>
        <v>2792538</v>
      </c>
      <c r="Q174" s="974">
        <f t="shared" si="59"/>
        <v>0</v>
      </c>
      <c r="R174" s="1298">
        <f t="shared" si="59"/>
        <v>0</v>
      </c>
      <c r="S174" s="974">
        <f t="shared" si="59"/>
        <v>2792538</v>
      </c>
      <c r="T174" s="974">
        <f t="shared" si="59"/>
        <v>0</v>
      </c>
      <c r="U174" s="890">
        <f t="shared" si="59"/>
        <v>8377612</v>
      </c>
      <c r="V174" s="988">
        <f t="shared" si="59"/>
        <v>1907256</v>
      </c>
      <c r="W174" s="974">
        <f t="shared" si="59"/>
        <v>1430440</v>
      </c>
      <c r="X174" s="974">
        <f t="shared" si="59"/>
        <v>0</v>
      </c>
      <c r="Y174" s="974">
        <f t="shared" si="59"/>
        <v>476816</v>
      </c>
      <c r="Z174" s="1039">
        <f t="shared" si="59"/>
        <v>0</v>
      </c>
      <c r="AA174" s="948">
        <f t="shared" si="59"/>
        <v>1430440</v>
      </c>
      <c r="AB174" s="988">
        <f t="shared" si="59"/>
        <v>0</v>
      </c>
      <c r="AC174" s="974">
        <f t="shared" si="59"/>
        <v>0</v>
      </c>
      <c r="AD174" s="974">
        <f t="shared" si="59"/>
        <v>0</v>
      </c>
      <c r="AE174" s="974">
        <f t="shared" si="59"/>
        <v>0</v>
      </c>
      <c r="AF174" s="1039">
        <f t="shared" si="59"/>
        <v>0</v>
      </c>
      <c r="AG174" s="890">
        <f t="shared" si="59"/>
        <v>0</v>
      </c>
    </row>
    <row r="175" spans="1:33" ht="13.5" customHeight="1" hidden="1" thickBot="1">
      <c r="A175" s="1102"/>
      <c r="B175" s="784"/>
      <c r="C175" s="788"/>
      <c r="D175" s="788"/>
      <c r="E175" s="784"/>
      <c r="F175" s="784"/>
      <c r="G175" s="773"/>
      <c r="H175" s="340">
        <f>H171+H173</f>
        <v>9808052</v>
      </c>
      <c r="I175" s="1142"/>
      <c r="J175" s="1041"/>
      <c r="K175" s="1041"/>
      <c r="L175" s="1041"/>
      <c r="M175" s="1041"/>
      <c r="N175" s="1041"/>
      <c r="O175" s="1041"/>
      <c r="P175" s="1041"/>
      <c r="Q175" s="1041"/>
      <c r="R175" s="1041"/>
      <c r="S175" s="1041"/>
      <c r="T175" s="1041"/>
      <c r="U175" s="892"/>
      <c r="V175" s="1040"/>
      <c r="W175" s="1041"/>
      <c r="X175" s="1041"/>
      <c r="Y175" s="1041"/>
      <c r="Z175" s="1042"/>
      <c r="AA175" s="950"/>
      <c r="AB175" s="1040"/>
      <c r="AC175" s="1041"/>
      <c r="AD175" s="1041"/>
      <c r="AE175" s="1041"/>
      <c r="AF175" s="1042"/>
      <c r="AG175" s="892"/>
    </row>
    <row r="176" spans="1:33" s="335" customFormat="1" ht="0.75" customHeight="1" hidden="1" thickBot="1">
      <c r="A176" s="1092"/>
      <c r="B176" s="782" t="s">
        <v>268</v>
      </c>
      <c r="C176" s="821" t="s">
        <v>269</v>
      </c>
      <c r="D176" s="801"/>
      <c r="E176" s="801"/>
      <c r="F176" s="801"/>
      <c r="G176" s="822"/>
      <c r="H176" s="337">
        <f>H182+H188</f>
        <v>24769832</v>
      </c>
      <c r="I176" s="1178" t="s">
        <v>187</v>
      </c>
      <c r="J176" s="1013">
        <f aca="true" t="shared" si="60" ref="J176:Q176">J182+J188</f>
        <v>11854038</v>
      </c>
      <c r="K176" s="1013">
        <f t="shared" si="60"/>
        <v>8181387</v>
      </c>
      <c r="L176" s="1013">
        <f t="shared" si="60"/>
        <v>8181387</v>
      </c>
      <c r="M176" s="1013">
        <f t="shared" si="60"/>
        <v>0</v>
      </c>
      <c r="N176" s="1013">
        <f t="shared" si="60"/>
        <v>3672651</v>
      </c>
      <c r="O176" s="1013">
        <f t="shared" si="60"/>
        <v>0</v>
      </c>
      <c r="P176" s="1013">
        <f t="shared" si="60"/>
        <v>3672651</v>
      </c>
      <c r="Q176" s="1013">
        <f t="shared" si="60"/>
        <v>0</v>
      </c>
      <c r="R176" s="1246"/>
      <c r="S176" s="1013">
        <f aca="true" t="shared" si="61" ref="S176:AG176">S182+S188</f>
        <v>3672651</v>
      </c>
      <c r="T176" s="1013">
        <f t="shared" si="61"/>
        <v>0</v>
      </c>
      <c r="U176" s="881">
        <f t="shared" si="61"/>
        <v>8181387</v>
      </c>
      <c r="V176" s="1012">
        <f t="shared" si="61"/>
        <v>9155423</v>
      </c>
      <c r="W176" s="1013">
        <f t="shared" si="61"/>
        <v>6344974</v>
      </c>
      <c r="X176" s="1013">
        <f t="shared" si="61"/>
        <v>0</v>
      </c>
      <c r="Y176" s="1013">
        <f t="shared" si="61"/>
        <v>2810449</v>
      </c>
      <c r="Z176" s="881">
        <f t="shared" si="61"/>
        <v>0</v>
      </c>
      <c r="AA176" s="938">
        <f t="shared" si="61"/>
        <v>12174073</v>
      </c>
      <c r="AB176" s="1012">
        <f t="shared" si="61"/>
        <v>0</v>
      </c>
      <c r="AC176" s="1013">
        <f t="shared" si="61"/>
        <v>0</v>
      </c>
      <c r="AD176" s="1013">
        <f t="shared" si="61"/>
        <v>0</v>
      </c>
      <c r="AE176" s="1013">
        <f t="shared" si="61"/>
        <v>0</v>
      </c>
      <c r="AF176" s="881">
        <f t="shared" si="61"/>
        <v>0</v>
      </c>
      <c r="AG176" s="881">
        <f t="shared" si="61"/>
        <v>0</v>
      </c>
    </row>
    <row r="177" spans="1:33" s="335" customFormat="1" ht="12.75" customHeight="1" hidden="1">
      <c r="A177" s="1092"/>
      <c r="B177" s="1095"/>
      <c r="C177" s="821"/>
      <c r="D177" s="801"/>
      <c r="E177" s="801"/>
      <c r="F177" s="801"/>
      <c r="G177" s="822"/>
      <c r="H177" s="336">
        <f>H183+H189</f>
        <v>17099391</v>
      </c>
      <c r="I177" s="1089"/>
      <c r="J177" s="871"/>
      <c r="K177" s="871"/>
      <c r="L177" s="871"/>
      <c r="M177" s="871"/>
      <c r="N177" s="871"/>
      <c r="O177" s="871"/>
      <c r="P177" s="871"/>
      <c r="Q177" s="871"/>
      <c r="R177" s="1169"/>
      <c r="S177" s="871"/>
      <c r="T177" s="871"/>
      <c r="U177" s="874"/>
      <c r="V177" s="993"/>
      <c r="W177" s="871"/>
      <c r="X177" s="871"/>
      <c r="Y177" s="871"/>
      <c r="Z177" s="874"/>
      <c r="AA177" s="929"/>
      <c r="AB177" s="993"/>
      <c r="AC177" s="871"/>
      <c r="AD177" s="871"/>
      <c r="AE177" s="871"/>
      <c r="AF177" s="874"/>
      <c r="AG177" s="874"/>
    </row>
    <row r="178" spans="1:33" s="335" customFormat="1" ht="13.5" customHeight="1" hidden="1">
      <c r="A178" s="1093"/>
      <c r="B178" s="1096"/>
      <c r="C178" s="821"/>
      <c r="D178" s="801"/>
      <c r="E178" s="801"/>
      <c r="F178" s="801"/>
      <c r="G178" s="822"/>
      <c r="H178" s="336">
        <f>H184+H190</f>
        <v>0</v>
      </c>
      <c r="I178" s="1090" t="s">
        <v>188</v>
      </c>
      <c r="J178" s="872">
        <f aca="true" t="shared" si="62" ref="J178:Q178">J184+J190</f>
        <v>0</v>
      </c>
      <c r="K178" s="872">
        <f t="shared" si="62"/>
        <v>0</v>
      </c>
      <c r="L178" s="872">
        <f t="shared" si="62"/>
        <v>0</v>
      </c>
      <c r="M178" s="872">
        <f t="shared" si="62"/>
        <v>0</v>
      </c>
      <c r="N178" s="872">
        <f t="shared" si="62"/>
        <v>0</v>
      </c>
      <c r="O178" s="872">
        <f t="shared" si="62"/>
        <v>0</v>
      </c>
      <c r="P178" s="872">
        <f t="shared" si="62"/>
        <v>0</v>
      </c>
      <c r="Q178" s="872">
        <f t="shared" si="62"/>
        <v>0</v>
      </c>
      <c r="R178" s="1144"/>
      <c r="S178" s="872">
        <f aca="true" t="shared" si="63" ref="S178:AG178">S184+S190</f>
        <v>0</v>
      </c>
      <c r="T178" s="872">
        <f t="shared" si="63"/>
        <v>0</v>
      </c>
      <c r="U178" s="862">
        <f t="shared" si="63"/>
        <v>0</v>
      </c>
      <c r="V178" s="978">
        <f t="shared" si="63"/>
        <v>0</v>
      </c>
      <c r="W178" s="872">
        <f t="shared" si="63"/>
        <v>0</v>
      </c>
      <c r="X178" s="872">
        <f t="shared" si="63"/>
        <v>0</v>
      </c>
      <c r="Y178" s="872">
        <f t="shared" si="63"/>
        <v>0</v>
      </c>
      <c r="Z178" s="862">
        <f t="shared" si="63"/>
        <v>0</v>
      </c>
      <c r="AA178" s="916">
        <f t="shared" si="63"/>
        <v>0</v>
      </c>
      <c r="AB178" s="978">
        <f t="shared" si="63"/>
        <v>0</v>
      </c>
      <c r="AC178" s="872">
        <f t="shared" si="63"/>
        <v>0</v>
      </c>
      <c r="AD178" s="872">
        <f t="shared" si="63"/>
        <v>0</v>
      </c>
      <c r="AE178" s="872">
        <f t="shared" si="63"/>
        <v>0</v>
      </c>
      <c r="AF178" s="862">
        <f t="shared" si="63"/>
        <v>0</v>
      </c>
      <c r="AG178" s="862">
        <f t="shared" si="63"/>
        <v>0</v>
      </c>
    </row>
    <row r="179" spans="1:33" s="335" customFormat="1" ht="13.5" customHeight="1" hidden="1">
      <c r="A179" s="1093"/>
      <c r="B179" s="1096"/>
      <c r="C179" s="821"/>
      <c r="D179" s="801"/>
      <c r="E179" s="801"/>
      <c r="F179" s="801"/>
      <c r="G179" s="822"/>
      <c r="H179" s="336">
        <f>H185+H191</f>
        <v>0</v>
      </c>
      <c r="I179" s="1089"/>
      <c r="J179" s="871"/>
      <c r="K179" s="871"/>
      <c r="L179" s="871"/>
      <c r="M179" s="871"/>
      <c r="N179" s="871"/>
      <c r="O179" s="871"/>
      <c r="P179" s="871"/>
      <c r="Q179" s="871"/>
      <c r="R179" s="1013"/>
      <c r="S179" s="871"/>
      <c r="T179" s="871"/>
      <c r="U179" s="874"/>
      <c r="V179" s="993"/>
      <c r="W179" s="871"/>
      <c r="X179" s="871"/>
      <c r="Y179" s="871"/>
      <c r="Z179" s="874"/>
      <c r="AA179" s="929"/>
      <c r="AB179" s="993"/>
      <c r="AC179" s="871"/>
      <c r="AD179" s="871"/>
      <c r="AE179" s="871"/>
      <c r="AF179" s="874"/>
      <c r="AG179" s="874"/>
    </row>
    <row r="180" spans="1:33" s="335" customFormat="1" ht="13.5" customHeight="1" hidden="1">
      <c r="A180" s="1093"/>
      <c r="B180" s="1096"/>
      <c r="C180" s="821"/>
      <c r="D180" s="801"/>
      <c r="E180" s="801"/>
      <c r="F180" s="801"/>
      <c r="G180" s="822"/>
      <c r="H180" s="336">
        <f>H176+H178</f>
        <v>24769832</v>
      </c>
      <c r="I180" s="1090" t="s">
        <v>189</v>
      </c>
      <c r="J180" s="872">
        <f aca="true" t="shared" si="64" ref="J180:Q180">J176+J178</f>
        <v>11854038</v>
      </c>
      <c r="K180" s="872">
        <f t="shared" si="64"/>
        <v>8181387</v>
      </c>
      <c r="L180" s="872">
        <f t="shared" si="64"/>
        <v>8181387</v>
      </c>
      <c r="M180" s="872">
        <f t="shared" si="64"/>
        <v>0</v>
      </c>
      <c r="N180" s="872">
        <f t="shared" si="64"/>
        <v>3672651</v>
      </c>
      <c r="O180" s="872">
        <f t="shared" si="64"/>
        <v>0</v>
      </c>
      <c r="P180" s="872">
        <f t="shared" si="64"/>
        <v>3672651</v>
      </c>
      <c r="Q180" s="872">
        <f t="shared" si="64"/>
        <v>0</v>
      </c>
      <c r="R180" s="1169"/>
      <c r="S180" s="872">
        <f aca="true" t="shared" si="65" ref="S180:AG180">S176+S178</f>
        <v>3672651</v>
      </c>
      <c r="T180" s="872">
        <f t="shared" si="65"/>
        <v>0</v>
      </c>
      <c r="U180" s="862">
        <f t="shared" si="65"/>
        <v>8181387</v>
      </c>
      <c r="V180" s="978">
        <f t="shared" si="65"/>
        <v>9155423</v>
      </c>
      <c r="W180" s="872">
        <f t="shared" si="65"/>
        <v>6344974</v>
      </c>
      <c r="X180" s="872">
        <f t="shared" si="65"/>
        <v>0</v>
      </c>
      <c r="Y180" s="872">
        <f t="shared" si="65"/>
        <v>2810449</v>
      </c>
      <c r="Z180" s="862">
        <f t="shared" si="65"/>
        <v>0</v>
      </c>
      <c r="AA180" s="916">
        <f t="shared" si="65"/>
        <v>12174073</v>
      </c>
      <c r="AB180" s="978">
        <f t="shared" si="65"/>
        <v>0</v>
      </c>
      <c r="AC180" s="872">
        <f t="shared" si="65"/>
        <v>0</v>
      </c>
      <c r="AD180" s="872">
        <f t="shared" si="65"/>
        <v>0</v>
      </c>
      <c r="AE180" s="872">
        <f t="shared" si="65"/>
        <v>0</v>
      </c>
      <c r="AF180" s="862">
        <f t="shared" si="65"/>
        <v>0</v>
      </c>
      <c r="AG180" s="862">
        <f t="shared" si="65"/>
        <v>0</v>
      </c>
    </row>
    <row r="181" spans="1:33" s="335" customFormat="1" ht="13.5" customHeight="1" hidden="1" thickBot="1">
      <c r="A181" s="1094"/>
      <c r="B181" s="1097"/>
      <c r="C181" s="823"/>
      <c r="D181" s="804"/>
      <c r="E181" s="804"/>
      <c r="F181" s="804"/>
      <c r="G181" s="824"/>
      <c r="H181" s="337">
        <f>H177+H179</f>
        <v>17099391</v>
      </c>
      <c r="I181" s="1131"/>
      <c r="J181" s="980"/>
      <c r="K181" s="980"/>
      <c r="L181" s="980"/>
      <c r="M181" s="980"/>
      <c r="N181" s="980"/>
      <c r="O181" s="980"/>
      <c r="P181" s="980"/>
      <c r="Q181" s="980"/>
      <c r="R181" s="1170"/>
      <c r="S181" s="980"/>
      <c r="T181" s="980"/>
      <c r="U181" s="863"/>
      <c r="V181" s="979"/>
      <c r="W181" s="980"/>
      <c r="X181" s="980"/>
      <c r="Y181" s="980"/>
      <c r="Z181" s="863"/>
      <c r="AA181" s="917"/>
      <c r="AB181" s="979"/>
      <c r="AC181" s="980"/>
      <c r="AD181" s="980"/>
      <c r="AE181" s="980"/>
      <c r="AF181" s="863"/>
      <c r="AG181" s="863"/>
    </row>
    <row r="182" spans="1:33" ht="13.5" customHeight="1" hidden="1">
      <c r="A182" s="1261" t="s">
        <v>145</v>
      </c>
      <c r="B182" s="1263"/>
      <c r="C182" s="846" t="s">
        <v>270</v>
      </c>
      <c r="D182" s="846"/>
      <c r="E182" s="837" t="s">
        <v>271</v>
      </c>
      <c r="F182" s="837" t="s">
        <v>272</v>
      </c>
      <c r="G182" s="834" t="s">
        <v>273</v>
      </c>
      <c r="H182" s="338">
        <v>21265103</v>
      </c>
      <c r="I182" s="776" t="s">
        <v>187</v>
      </c>
      <c r="J182" s="976">
        <f>K182+N182</f>
        <v>10203536</v>
      </c>
      <c r="K182" s="1247">
        <f>L182+M182</f>
        <v>6943511</v>
      </c>
      <c r="L182" s="992">
        <v>6943511</v>
      </c>
      <c r="M182" s="992">
        <v>0</v>
      </c>
      <c r="N182" s="1247">
        <f>O182+P182+Q182</f>
        <v>3260025</v>
      </c>
      <c r="O182" s="992">
        <v>0</v>
      </c>
      <c r="P182" s="977">
        <v>3260025</v>
      </c>
      <c r="Q182" s="992">
        <v>0</v>
      </c>
      <c r="R182" s="870"/>
      <c r="S182" s="977">
        <v>3260025</v>
      </c>
      <c r="T182" s="992">
        <v>0</v>
      </c>
      <c r="U182" s="864">
        <v>6943511</v>
      </c>
      <c r="V182" s="975">
        <f>W182+X182+Y182+Z182</f>
        <v>7504924</v>
      </c>
      <c r="W182" s="992">
        <v>5107100</v>
      </c>
      <c r="X182" s="992">
        <v>0</v>
      </c>
      <c r="Y182" s="977">
        <v>2397824</v>
      </c>
      <c r="Z182" s="986">
        <v>0</v>
      </c>
      <c r="AA182" s="947">
        <v>10731263</v>
      </c>
      <c r="AB182" s="975">
        <f>AC182+AD182+AE182+AF182</f>
        <v>0</v>
      </c>
      <c r="AC182" s="992">
        <v>0</v>
      </c>
      <c r="AD182" s="992">
        <v>0</v>
      </c>
      <c r="AE182" s="977">
        <v>0</v>
      </c>
      <c r="AF182" s="986">
        <v>0</v>
      </c>
      <c r="AG182" s="864">
        <v>0</v>
      </c>
    </row>
    <row r="183" spans="1:33" ht="13.5" customHeight="1" hidden="1">
      <c r="A183" s="1261"/>
      <c r="B183" s="1263"/>
      <c r="C183" s="846"/>
      <c r="D183" s="846"/>
      <c r="E183" s="845"/>
      <c r="F183" s="838"/>
      <c r="G183" s="835"/>
      <c r="H183" s="338">
        <v>14470842</v>
      </c>
      <c r="I183" s="1229"/>
      <c r="J183" s="974"/>
      <c r="K183" s="1077"/>
      <c r="L183" s="990"/>
      <c r="M183" s="990"/>
      <c r="N183" s="1077"/>
      <c r="O183" s="990"/>
      <c r="P183" s="753"/>
      <c r="Q183" s="990"/>
      <c r="R183" s="872"/>
      <c r="S183" s="753"/>
      <c r="T183" s="990"/>
      <c r="U183" s="865"/>
      <c r="V183" s="988"/>
      <c r="W183" s="990"/>
      <c r="X183" s="990"/>
      <c r="Y183" s="753"/>
      <c r="Z183" s="987"/>
      <c r="AA183" s="759"/>
      <c r="AB183" s="988"/>
      <c r="AC183" s="990"/>
      <c r="AD183" s="990"/>
      <c r="AE183" s="753"/>
      <c r="AF183" s="987"/>
      <c r="AG183" s="865"/>
    </row>
    <row r="184" spans="1:33" ht="13.5" customHeight="1" hidden="1">
      <c r="A184" s="1261"/>
      <c r="B184" s="1263"/>
      <c r="C184" s="846"/>
      <c r="D184" s="846"/>
      <c r="E184" s="839"/>
      <c r="F184" s="838"/>
      <c r="G184" s="836"/>
      <c r="H184" s="338">
        <v>0</v>
      </c>
      <c r="I184" s="1229" t="s">
        <v>188</v>
      </c>
      <c r="J184" s="761">
        <f>K184+N184</f>
        <v>0</v>
      </c>
      <c r="K184" s="1034">
        <f>L184+M184</f>
        <v>0</v>
      </c>
      <c r="L184" s="753">
        <v>0</v>
      </c>
      <c r="M184" s="753">
        <v>0</v>
      </c>
      <c r="N184" s="1034">
        <f>O184+P184+Q184</f>
        <v>0</v>
      </c>
      <c r="O184" s="753">
        <v>0</v>
      </c>
      <c r="P184" s="753">
        <v>0</v>
      </c>
      <c r="Q184" s="753">
        <v>0</v>
      </c>
      <c r="R184" s="872"/>
      <c r="S184" s="753">
        <v>0</v>
      </c>
      <c r="T184" s="753">
        <v>0</v>
      </c>
      <c r="U184" s="757">
        <v>0</v>
      </c>
      <c r="V184" s="760">
        <f>W184+X184+Y184+Z184</f>
        <v>0</v>
      </c>
      <c r="W184" s="989">
        <v>0</v>
      </c>
      <c r="X184" s="753">
        <v>0</v>
      </c>
      <c r="Y184" s="753">
        <v>0</v>
      </c>
      <c r="Z184" s="755">
        <v>0</v>
      </c>
      <c r="AA184" s="759">
        <v>0</v>
      </c>
      <c r="AB184" s="760">
        <f>AC184+AD184+AE184+AF184</f>
        <v>0</v>
      </c>
      <c r="AC184" s="989">
        <v>0</v>
      </c>
      <c r="AD184" s="753">
        <v>0</v>
      </c>
      <c r="AE184" s="753">
        <v>0</v>
      </c>
      <c r="AF184" s="755">
        <v>0</v>
      </c>
      <c r="AG184" s="757">
        <v>0</v>
      </c>
    </row>
    <row r="185" spans="1:33" ht="13.5" customHeight="1" hidden="1">
      <c r="A185" s="1261"/>
      <c r="B185" s="1263"/>
      <c r="C185" s="846"/>
      <c r="D185" s="846"/>
      <c r="E185" s="839"/>
      <c r="F185" s="838"/>
      <c r="G185" s="836"/>
      <c r="H185" s="338">
        <v>0</v>
      </c>
      <c r="I185" s="1229"/>
      <c r="J185" s="974"/>
      <c r="K185" s="1077"/>
      <c r="L185" s="753"/>
      <c r="M185" s="753"/>
      <c r="N185" s="1077"/>
      <c r="O185" s="753"/>
      <c r="P185" s="753"/>
      <c r="Q185" s="753"/>
      <c r="R185" s="872"/>
      <c r="S185" s="753"/>
      <c r="T185" s="753"/>
      <c r="U185" s="757"/>
      <c r="V185" s="988"/>
      <c r="W185" s="990"/>
      <c r="X185" s="753"/>
      <c r="Y185" s="753"/>
      <c r="Z185" s="755"/>
      <c r="AA185" s="759"/>
      <c r="AB185" s="988"/>
      <c r="AC185" s="990"/>
      <c r="AD185" s="753"/>
      <c r="AE185" s="753"/>
      <c r="AF185" s="755"/>
      <c r="AG185" s="757"/>
    </row>
    <row r="186" spans="1:33" ht="13.5" customHeight="1" hidden="1">
      <c r="A186" s="1261"/>
      <c r="B186" s="1263"/>
      <c r="C186" s="846"/>
      <c r="D186" s="846"/>
      <c r="E186" s="839"/>
      <c r="F186" s="838"/>
      <c r="G186" s="836"/>
      <c r="H186" s="340">
        <f>H182+H184</f>
        <v>21265103</v>
      </c>
      <c r="I186" s="1229" t="s">
        <v>189</v>
      </c>
      <c r="J186" s="974">
        <f aca="true" t="shared" si="66" ref="J186:Q186">J182+J184</f>
        <v>10203536</v>
      </c>
      <c r="K186" s="974">
        <f t="shared" si="66"/>
        <v>6943511</v>
      </c>
      <c r="L186" s="974">
        <f t="shared" si="66"/>
        <v>6943511</v>
      </c>
      <c r="M186" s="974">
        <f t="shared" si="66"/>
        <v>0</v>
      </c>
      <c r="N186" s="974">
        <f t="shared" si="66"/>
        <v>3260025</v>
      </c>
      <c r="O186" s="974">
        <f t="shared" si="66"/>
        <v>0</v>
      </c>
      <c r="P186" s="974">
        <f t="shared" si="66"/>
        <v>3260025</v>
      </c>
      <c r="Q186" s="974">
        <f t="shared" si="66"/>
        <v>0</v>
      </c>
      <c r="R186" s="872"/>
      <c r="S186" s="974">
        <f aca="true" t="shared" si="67" ref="S186:AG186">S182+S184</f>
        <v>3260025</v>
      </c>
      <c r="T186" s="974">
        <f t="shared" si="67"/>
        <v>0</v>
      </c>
      <c r="U186" s="890">
        <f t="shared" si="67"/>
        <v>6943511</v>
      </c>
      <c r="V186" s="988">
        <f t="shared" si="67"/>
        <v>7504924</v>
      </c>
      <c r="W186" s="974">
        <f t="shared" si="67"/>
        <v>5107100</v>
      </c>
      <c r="X186" s="974">
        <f t="shared" si="67"/>
        <v>0</v>
      </c>
      <c r="Y186" s="974">
        <f t="shared" si="67"/>
        <v>2397824</v>
      </c>
      <c r="Z186" s="1039">
        <f t="shared" si="67"/>
        <v>0</v>
      </c>
      <c r="AA186" s="948">
        <f t="shared" si="67"/>
        <v>10731263</v>
      </c>
      <c r="AB186" s="988">
        <f t="shared" si="67"/>
        <v>0</v>
      </c>
      <c r="AC186" s="974">
        <f t="shared" si="67"/>
        <v>0</v>
      </c>
      <c r="AD186" s="974">
        <f t="shared" si="67"/>
        <v>0</v>
      </c>
      <c r="AE186" s="974">
        <f t="shared" si="67"/>
        <v>0</v>
      </c>
      <c r="AF186" s="1039">
        <f t="shared" si="67"/>
        <v>0</v>
      </c>
      <c r="AG186" s="890">
        <f t="shared" si="67"/>
        <v>0</v>
      </c>
    </row>
    <row r="187" spans="1:33" ht="13.5" customHeight="1" hidden="1">
      <c r="A187" s="1262"/>
      <c r="B187" s="1263"/>
      <c r="C187" s="846"/>
      <c r="D187" s="846"/>
      <c r="E187" s="839"/>
      <c r="F187" s="838"/>
      <c r="G187" s="836"/>
      <c r="H187" s="340">
        <f>H183+H185</f>
        <v>14470842</v>
      </c>
      <c r="I187" s="1229"/>
      <c r="J187" s="974"/>
      <c r="K187" s="974"/>
      <c r="L187" s="974"/>
      <c r="M187" s="974"/>
      <c r="N187" s="974"/>
      <c r="O187" s="974"/>
      <c r="P187" s="974"/>
      <c r="Q187" s="974"/>
      <c r="R187" s="872"/>
      <c r="S187" s="974"/>
      <c r="T187" s="974"/>
      <c r="U187" s="890"/>
      <c r="V187" s="988"/>
      <c r="W187" s="974"/>
      <c r="X187" s="974"/>
      <c r="Y187" s="974"/>
      <c r="Z187" s="1039"/>
      <c r="AA187" s="948"/>
      <c r="AB187" s="988"/>
      <c r="AC187" s="974"/>
      <c r="AD187" s="974"/>
      <c r="AE187" s="974"/>
      <c r="AF187" s="1039"/>
      <c r="AG187" s="890"/>
    </row>
    <row r="188" spans="1:33" ht="15.75" customHeight="1" hidden="1">
      <c r="A188" s="778" t="s">
        <v>147</v>
      </c>
      <c r="B188" s="1263"/>
      <c r="C188" s="846"/>
      <c r="D188" s="846"/>
      <c r="E188" s="837" t="s">
        <v>274</v>
      </c>
      <c r="F188" s="838"/>
      <c r="G188" s="834" t="s">
        <v>275</v>
      </c>
      <c r="H188" s="338">
        <v>3504729</v>
      </c>
      <c r="I188" s="1229" t="s">
        <v>187</v>
      </c>
      <c r="J188" s="761">
        <f>K188+N188</f>
        <v>1650502</v>
      </c>
      <c r="K188" s="761">
        <f>L188+M188</f>
        <v>1237876</v>
      </c>
      <c r="L188" s="752">
        <v>1237876</v>
      </c>
      <c r="M188" s="752">
        <v>0</v>
      </c>
      <c r="N188" s="761">
        <f>O188+P188+Q188</f>
        <v>412626</v>
      </c>
      <c r="O188" s="752">
        <v>0</v>
      </c>
      <c r="P188" s="752">
        <v>412626</v>
      </c>
      <c r="Q188" s="752">
        <v>0</v>
      </c>
      <c r="R188" s="872"/>
      <c r="S188" s="752">
        <v>412626</v>
      </c>
      <c r="T188" s="752">
        <v>0</v>
      </c>
      <c r="U188" s="756">
        <v>1237876</v>
      </c>
      <c r="V188" s="760">
        <f>W188+X188+Y188+Z188</f>
        <v>1650499</v>
      </c>
      <c r="W188" s="752">
        <v>1237874</v>
      </c>
      <c r="X188" s="752">
        <v>0</v>
      </c>
      <c r="Y188" s="752">
        <v>412625</v>
      </c>
      <c r="Z188" s="754">
        <v>0</v>
      </c>
      <c r="AA188" s="758">
        <v>1442810</v>
      </c>
      <c r="AB188" s="760">
        <f>AC188+AD188+AE188+AF188</f>
        <v>0</v>
      </c>
      <c r="AC188" s="752">
        <v>0</v>
      </c>
      <c r="AD188" s="752">
        <v>0</v>
      </c>
      <c r="AE188" s="752">
        <v>0</v>
      </c>
      <c r="AF188" s="754">
        <v>0</v>
      </c>
      <c r="AG188" s="756">
        <v>0</v>
      </c>
    </row>
    <row r="189" spans="1:33" ht="12.75" customHeight="1" hidden="1">
      <c r="A189" s="779"/>
      <c r="B189" s="1263"/>
      <c r="C189" s="846"/>
      <c r="D189" s="846"/>
      <c r="E189" s="845"/>
      <c r="F189" s="838"/>
      <c r="G189" s="835"/>
      <c r="H189" s="338">
        <v>2628549</v>
      </c>
      <c r="I189" s="1229"/>
      <c r="J189" s="1260"/>
      <c r="K189" s="1260"/>
      <c r="L189" s="1038"/>
      <c r="M189" s="1038"/>
      <c r="N189" s="1260"/>
      <c r="O189" s="1038"/>
      <c r="P189" s="1038"/>
      <c r="Q189" s="1038"/>
      <c r="R189" s="872"/>
      <c r="S189" s="1038"/>
      <c r="T189" s="1038"/>
      <c r="U189" s="1191"/>
      <c r="V189" s="1037"/>
      <c r="W189" s="1038"/>
      <c r="X189" s="1038"/>
      <c r="Y189" s="1038"/>
      <c r="Z189" s="1036"/>
      <c r="AA189" s="758"/>
      <c r="AB189" s="1037"/>
      <c r="AC189" s="1038"/>
      <c r="AD189" s="1038"/>
      <c r="AE189" s="1038"/>
      <c r="AF189" s="1036"/>
      <c r="AG189" s="756"/>
    </row>
    <row r="190" spans="1:33" ht="13.5" customHeight="1" hidden="1">
      <c r="A190" s="780"/>
      <c r="B190" s="1253"/>
      <c r="C190" s="847"/>
      <c r="D190" s="847"/>
      <c r="E190" s="839"/>
      <c r="F190" s="839"/>
      <c r="G190" s="836"/>
      <c r="H190" s="338">
        <v>0</v>
      </c>
      <c r="I190" s="1229" t="s">
        <v>188</v>
      </c>
      <c r="J190" s="761">
        <f>K190+N190</f>
        <v>0</v>
      </c>
      <c r="K190" s="761">
        <f>L190+M190</f>
        <v>0</v>
      </c>
      <c r="L190" s="989">
        <v>0</v>
      </c>
      <c r="M190" s="989">
        <v>0</v>
      </c>
      <c r="N190" s="761">
        <f>O190+P190+Q190</f>
        <v>0</v>
      </c>
      <c r="O190" s="989">
        <v>0</v>
      </c>
      <c r="P190" s="989">
        <v>0</v>
      </c>
      <c r="Q190" s="989">
        <v>0</v>
      </c>
      <c r="R190" s="872"/>
      <c r="S190" s="989">
        <v>0</v>
      </c>
      <c r="T190" s="989">
        <v>0</v>
      </c>
      <c r="U190" s="889">
        <v>0</v>
      </c>
      <c r="V190" s="760">
        <f>W190+X190+Y190+Z190</f>
        <v>0</v>
      </c>
      <c r="W190" s="752">
        <v>0</v>
      </c>
      <c r="X190" s="989">
        <v>0</v>
      </c>
      <c r="Y190" s="989">
        <v>0</v>
      </c>
      <c r="Z190" s="991">
        <v>0</v>
      </c>
      <c r="AA190" s="946">
        <v>0</v>
      </c>
      <c r="AB190" s="760">
        <f>AC190+AD190+AE190+AF190</f>
        <v>0</v>
      </c>
      <c r="AC190" s="752">
        <v>0</v>
      </c>
      <c r="AD190" s="989">
        <v>0</v>
      </c>
      <c r="AE190" s="989">
        <v>0</v>
      </c>
      <c r="AF190" s="991">
        <v>0</v>
      </c>
      <c r="AG190" s="889">
        <v>0</v>
      </c>
    </row>
    <row r="191" spans="1:33" ht="12.75" customHeight="1" hidden="1">
      <c r="A191" s="780"/>
      <c r="B191" s="1253"/>
      <c r="C191" s="847"/>
      <c r="D191" s="847"/>
      <c r="E191" s="839"/>
      <c r="F191" s="839"/>
      <c r="G191" s="836"/>
      <c r="H191" s="338">
        <v>0</v>
      </c>
      <c r="I191" s="1229"/>
      <c r="J191" s="1260"/>
      <c r="K191" s="1260"/>
      <c r="L191" s="989"/>
      <c r="M191" s="989"/>
      <c r="N191" s="1260"/>
      <c r="O191" s="989"/>
      <c r="P191" s="989"/>
      <c r="Q191" s="989"/>
      <c r="R191" s="872"/>
      <c r="S191" s="989"/>
      <c r="T191" s="989"/>
      <c r="U191" s="889"/>
      <c r="V191" s="1037"/>
      <c r="W191" s="1038"/>
      <c r="X191" s="989"/>
      <c r="Y191" s="989"/>
      <c r="Z191" s="991"/>
      <c r="AA191" s="946"/>
      <c r="AB191" s="1037"/>
      <c r="AC191" s="1038"/>
      <c r="AD191" s="989"/>
      <c r="AE191" s="989"/>
      <c r="AF191" s="991"/>
      <c r="AG191" s="889"/>
    </row>
    <row r="192" spans="1:33" ht="13.5" customHeight="1" hidden="1">
      <c r="A192" s="780"/>
      <c r="B192" s="1253"/>
      <c r="C192" s="847"/>
      <c r="D192" s="847"/>
      <c r="E192" s="839"/>
      <c r="F192" s="839"/>
      <c r="G192" s="836"/>
      <c r="H192" s="340">
        <f>H188+H190</f>
        <v>3504729</v>
      </c>
      <c r="I192" s="1229" t="s">
        <v>189</v>
      </c>
      <c r="J192" s="1028">
        <f aca="true" t="shared" si="68" ref="J192:Q192">J188+J190</f>
        <v>1650502</v>
      </c>
      <c r="K192" s="1028">
        <f t="shared" si="68"/>
        <v>1237876</v>
      </c>
      <c r="L192" s="1028">
        <f t="shared" si="68"/>
        <v>1237876</v>
      </c>
      <c r="M192" s="1028">
        <f t="shared" si="68"/>
        <v>0</v>
      </c>
      <c r="N192" s="1028">
        <f t="shared" si="68"/>
        <v>412626</v>
      </c>
      <c r="O192" s="1028">
        <f t="shared" si="68"/>
        <v>0</v>
      </c>
      <c r="P192" s="1028">
        <f t="shared" si="68"/>
        <v>412626</v>
      </c>
      <c r="Q192" s="1028">
        <f t="shared" si="68"/>
        <v>0</v>
      </c>
      <c r="R192" s="872"/>
      <c r="S192" s="1028">
        <f aca="true" t="shared" si="69" ref="S192:AG192">S188+S190</f>
        <v>412626</v>
      </c>
      <c r="T192" s="1028">
        <f t="shared" si="69"/>
        <v>0</v>
      </c>
      <c r="U192" s="885">
        <f t="shared" si="69"/>
        <v>1237876</v>
      </c>
      <c r="V192" s="1026">
        <f t="shared" si="69"/>
        <v>1650499</v>
      </c>
      <c r="W192" s="1028">
        <f t="shared" si="69"/>
        <v>1237874</v>
      </c>
      <c r="X192" s="1028">
        <f t="shared" si="69"/>
        <v>0</v>
      </c>
      <c r="Y192" s="1028">
        <f t="shared" si="69"/>
        <v>412625</v>
      </c>
      <c r="Z192" s="1024">
        <f t="shared" si="69"/>
        <v>0</v>
      </c>
      <c r="AA192" s="942">
        <f t="shared" si="69"/>
        <v>1442810</v>
      </c>
      <c r="AB192" s="1026">
        <f t="shared" si="69"/>
        <v>0</v>
      </c>
      <c r="AC192" s="1028">
        <f t="shared" si="69"/>
        <v>0</v>
      </c>
      <c r="AD192" s="1028">
        <f t="shared" si="69"/>
        <v>0</v>
      </c>
      <c r="AE192" s="1028">
        <f t="shared" si="69"/>
        <v>0</v>
      </c>
      <c r="AF192" s="1024">
        <f t="shared" si="69"/>
        <v>0</v>
      </c>
      <c r="AG192" s="885">
        <f t="shared" si="69"/>
        <v>0</v>
      </c>
    </row>
    <row r="193" spans="1:33" ht="13.5" customHeight="1" hidden="1" thickBot="1">
      <c r="A193" s="1102"/>
      <c r="B193" s="1254"/>
      <c r="C193" s="847"/>
      <c r="D193" s="847"/>
      <c r="E193" s="839"/>
      <c r="F193" s="839"/>
      <c r="G193" s="836"/>
      <c r="H193" s="340">
        <f>H189+H191</f>
        <v>2628549</v>
      </c>
      <c r="I193" s="775"/>
      <c r="J193" s="1029"/>
      <c r="K193" s="1029"/>
      <c r="L193" s="1029"/>
      <c r="M193" s="1029"/>
      <c r="N193" s="1029"/>
      <c r="O193" s="1029"/>
      <c r="P193" s="1029"/>
      <c r="Q193" s="1029"/>
      <c r="R193" s="1231"/>
      <c r="S193" s="1029"/>
      <c r="T193" s="1029"/>
      <c r="U193" s="886"/>
      <c r="V193" s="1027"/>
      <c r="W193" s="1029"/>
      <c r="X193" s="1029"/>
      <c r="Y193" s="1029"/>
      <c r="Z193" s="1025"/>
      <c r="AA193" s="943"/>
      <c r="AB193" s="1027"/>
      <c r="AC193" s="1029"/>
      <c r="AD193" s="1029"/>
      <c r="AE193" s="1029"/>
      <c r="AF193" s="1025"/>
      <c r="AG193" s="886"/>
    </row>
    <row r="194" spans="1:33" s="335" customFormat="1" ht="12.75" hidden="1">
      <c r="A194" s="1091"/>
      <c r="B194" s="781" t="s">
        <v>276</v>
      </c>
      <c r="C194" s="818" t="s">
        <v>277</v>
      </c>
      <c r="D194" s="819"/>
      <c r="E194" s="819"/>
      <c r="F194" s="819"/>
      <c r="G194" s="820"/>
      <c r="H194" s="336">
        <f>H200</f>
        <v>8640940</v>
      </c>
      <c r="I194" s="1088" t="s">
        <v>187</v>
      </c>
      <c r="J194" s="870">
        <f aca="true" t="shared" si="70" ref="J194:R194">J200</f>
        <v>7410426</v>
      </c>
      <c r="K194" s="870">
        <f t="shared" si="70"/>
        <v>5220443</v>
      </c>
      <c r="L194" s="870">
        <f t="shared" si="70"/>
        <v>5220443</v>
      </c>
      <c r="M194" s="870">
        <f t="shared" si="70"/>
        <v>0</v>
      </c>
      <c r="N194" s="870">
        <f t="shared" si="70"/>
        <v>2189983</v>
      </c>
      <c r="O194" s="870">
        <f t="shared" si="70"/>
        <v>0</v>
      </c>
      <c r="P194" s="870">
        <f t="shared" si="70"/>
        <v>2189983</v>
      </c>
      <c r="Q194" s="870">
        <f t="shared" si="70"/>
        <v>0</v>
      </c>
      <c r="R194" s="870">
        <f t="shared" si="70"/>
        <v>0</v>
      </c>
      <c r="S194" s="870">
        <v>2189983</v>
      </c>
      <c r="T194" s="870">
        <f>T200</f>
        <v>0</v>
      </c>
      <c r="U194" s="873">
        <v>5220443</v>
      </c>
      <c r="V194" s="994">
        <f aca="true" t="shared" si="71" ref="V194:AG194">V200</f>
        <v>1230514</v>
      </c>
      <c r="W194" s="870">
        <f t="shared" si="71"/>
        <v>922883</v>
      </c>
      <c r="X194" s="870">
        <f t="shared" si="71"/>
        <v>0</v>
      </c>
      <c r="Y194" s="870">
        <f t="shared" si="71"/>
        <v>307631</v>
      </c>
      <c r="Z194" s="873">
        <f t="shared" si="71"/>
        <v>0</v>
      </c>
      <c r="AA194" s="928">
        <f t="shared" si="71"/>
        <v>922883</v>
      </c>
      <c r="AB194" s="994">
        <f t="shared" si="71"/>
        <v>0</v>
      </c>
      <c r="AC194" s="870">
        <f t="shared" si="71"/>
        <v>0</v>
      </c>
      <c r="AD194" s="870">
        <f t="shared" si="71"/>
        <v>0</v>
      </c>
      <c r="AE194" s="870">
        <f t="shared" si="71"/>
        <v>0</v>
      </c>
      <c r="AF194" s="873">
        <f t="shared" si="71"/>
        <v>0</v>
      </c>
      <c r="AG194" s="873">
        <f t="shared" si="71"/>
        <v>0</v>
      </c>
    </row>
    <row r="195" spans="1:33" s="335" customFormat="1" ht="12.75" hidden="1">
      <c r="A195" s="1092"/>
      <c r="B195" s="1192"/>
      <c r="C195" s="821"/>
      <c r="D195" s="801"/>
      <c r="E195" s="801"/>
      <c r="F195" s="801"/>
      <c r="G195" s="822"/>
      <c r="H195" s="336">
        <f>H201</f>
        <v>6143326</v>
      </c>
      <c r="I195" s="1089"/>
      <c r="J195" s="871"/>
      <c r="K195" s="871"/>
      <c r="L195" s="871"/>
      <c r="M195" s="871"/>
      <c r="N195" s="871"/>
      <c r="O195" s="871"/>
      <c r="P195" s="871"/>
      <c r="Q195" s="871"/>
      <c r="R195" s="871"/>
      <c r="S195" s="871"/>
      <c r="T195" s="871"/>
      <c r="U195" s="874"/>
      <c r="V195" s="993"/>
      <c r="W195" s="871"/>
      <c r="X195" s="871"/>
      <c r="Y195" s="871"/>
      <c r="Z195" s="874"/>
      <c r="AA195" s="929"/>
      <c r="AB195" s="993"/>
      <c r="AC195" s="871"/>
      <c r="AD195" s="871"/>
      <c r="AE195" s="871"/>
      <c r="AF195" s="874"/>
      <c r="AG195" s="874"/>
    </row>
    <row r="196" spans="1:33" s="335" customFormat="1" ht="12.75" hidden="1">
      <c r="A196" s="1092"/>
      <c r="B196" s="1193"/>
      <c r="C196" s="821"/>
      <c r="D196" s="801"/>
      <c r="E196" s="801"/>
      <c r="F196" s="801"/>
      <c r="G196" s="822"/>
      <c r="H196" s="336">
        <f>H202</f>
        <v>0</v>
      </c>
      <c r="I196" s="1090" t="s">
        <v>188</v>
      </c>
      <c r="J196" s="872">
        <f aca="true" t="shared" si="72" ref="J196:T196">J202</f>
        <v>0</v>
      </c>
      <c r="K196" s="872">
        <f t="shared" si="72"/>
        <v>0</v>
      </c>
      <c r="L196" s="872">
        <f t="shared" si="72"/>
        <v>0</v>
      </c>
      <c r="M196" s="872">
        <f t="shared" si="72"/>
        <v>0</v>
      </c>
      <c r="N196" s="872">
        <f t="shared" si="72"/>
        <v>0</v>
      </c>
      <c r="O196" s="872">
        <f t="shared" si="72"/>
        <v>0</v>
      </c>
      <c r="P196" s="872">
        <f t="shared" si="72"/>
        <v>0</v>
      </c>
      <c r="Q196" s="872">
        <f t="shared" si="72"/>
        <v>0</v>
      </c>
      <c r="R196" s="872">
        <f t="shared" si="72"/>
        <v>0</v>
      </c>
      <c r="S196" s="872">
        <f t="shared" si="72"/>
        <v>0</v>
      </c>
      <c r="T196" s="872">
        <f t="shared" si="72"/>
        <v>0</v>
      </c>
      <c r="U196" s="862">
        <v>0</v>
      </c>
      <c r="V196" s="978">
        <f aca="true" t="shared" si="73" ref="V196:AG196">V202</f>
        <v>0</v>
      </c>
      <c r="W196" s="872">
        <f t="shared" si="73"/>
        <v>0</v>
      </c>
      <c r="X196" s="872">
        <f t="shared" si="73"/>
        <v>0</v>
      </c>
      <c r="Y196" s="872">
        <f t="shared" si="73"/>
        <v>0</v>
      </c>
      <c r="Z196" s="862">
        <f t="shared" si="73"/>
        <v>0</v>
      </c>
      <c r="AA196" s="916">
        <f t="shared" si="73"/>
        <v>0</v>
      </c>
      <c r="AB196" s="978">
        <f t="shared" si="73"/>
        <v>0</v>
      </c>
      <c r="AC196" s="872">
        <f t="shared" si="73"/>
        <v>0</v>
      </c>
      <c r="AD196" s="872">
        <f t="shared" si="73"/>
        <v>0</v>
      </c>
      <c r="AE196" s="872">
        <f t="shared" si="73"/>
        <v>0</v>
      </c>
      <c r="AF196" s="862">
        <f t="shared" si="73"/>
        <v>0</v>
      </c>
      <c r="AG196" s="862">
        <f t="shared" si="73"/>
        <v>0</v>
      </c>
    </row>
    <row r="197" spans="1:33" s="335" customFormat="1" ht="12.75" hidden="1">
      <c r="A197" s="1092"/>
      <c r="B197" s="1193"/>
      <c r="C197" s="821"/>
      <c r="D197" s="801"/>
      <c r="E197" s="801"/>
      <c r="F197" s="801"/>
      <c r="G197" s="822"/>
      <c r="H197" s="336">
        <f>H203</f>
        <v>0</v>
      </c>
      <c r="I197" s="1089"/>
      <c r="J197" s="871"/>
      <c r="K197" s="871"/>
      <c r="L197" s="871"/>
      <c r="M197" s="871"/>
      <c r="N197" s="871"/>
      <c r="O197" s="871"/>
      <c r="P197" s="871"/>
      <c r="Q197" s="871"/>
      <c r="R197" s="871"/>
      <c r="S197" s="871"/>
      <c r="T197" s="871"/>
      <c r="U197" s="874"/>
      <c r="V197" s="993"/>
      <c r="W197" s="871"/>
      <c r="X197" s="871"/>
      <c r="Y197" s="871"/>
      <c r="Z197" s="874"/>
      <c r="AA197" s="929"/>
      <c r="AB197" s="993"/>
      <c r="AC197" s="871"/>
      <c r="AD197" s="871"/>
      <c r="AE197" s="871"/>
      <c r="AF197" s="874"/>
      <c r="AG197" s="874"/>
    </row>
    <row r="198" spans="1:33" s="335" customFormat="1" ht="12.75" hidden="1">
      <c r="A198" s="1092"/>
      <c r="B198" s="1193"/>
      <c r="C198" s="821"/>
      <c r="D198" s="801"/>
      <c r="E198" s="801"/>
      <c r="F198" s="801"/>
      <c r="G198" s="822"/>
      <c r="H198" s="336">
        <f>H194+H196</f>
        <v>8640940</v>
      </c>
      <c r="I198" s="1090" t="s">
        <v>189</v>
      </c>
      <c r="J198" s="872">
        <f aca="true" t="shared" si="74" ref="J198:AG198">J194+J196</f>
        <v>7410426</v>
      </c>
      <c r="K198" s="872">
        <f t="shared" si="74"/>
        <v>5220443</v>
      </c>
      <c r="L198" s="872">
        <f t="shared" si="74"/>
        <v>5220443</v>
      </c>
      <c r="M198" s="872">
        <f t="shared" si="74"/>
        <v>0</v>
      </c>
      <c r="N198" s="872">
        <f t="shared" si="74"/>
        <v>2189983</v>
      </c>
      <c r="O198" s="872">
        <f t="shared" si="74"/>
        <v>0</v>
      </c>
      <c r="P198" s="872">
        <f t="shared" si="74"/>
        <v>2189983</v>
      </c>
      <c r="Q198" s="872">
        <f t="shared" si="74"/>
        <v>0</v>
      </c>
      <c r="R198" s="872">
        <f t="shared" si="74"/>
        <v>0</v>
      </c>
      <c r="S198" s="872">
        <f t="shared" si="74"/>
        <v>2189983</v>
      </c>
      <c r="T198" s="872">
        <f t="shared" si="74"/>
        <v>0</v>
      </c>
      <c r="U198" s="862">
        <f t="shared" si="74"/>
        <v>5220443</v>
      </c>
      <c r="V198" s="978">
        <f t="shared" si="74"/>
        <v>1230514</v>
      </c>
      <c r="W198" s="872">
        <f t="shared" si="74"/>
        <v>922883</v>
      </c>
      <c r="X198" s="872">
        <f t="shared" si="74"/>
        <v>0</v>
      </c>
      <c r="Y198" s="872">
        <f t="shared" si="74"/>
        <v>307631</v>
      </c>
      <c r="Z198" s="862">
        <f t="shared" si="74"/>
        <v>0</v>
      </c>
      <c r="AA198" s="916">
        <f t="shared" si="74"/>
        <v>922883</v>
      </c>
      <c r="AB198" s="978">
        <f t="shared" si="74"/>
        <v>0</v>
      </c>
      <c r="AC198" s="872">
        <f t="shared" si="74"/>
        <v>0</v>
      </c>
      <c r="AD198" s="872">
        <f t="shared" si="74"/>
        <v>0</v>
      </c>
      <c r="AE198" s="872">
        <f t="shared" si="74"/>
        <v>0</v>
      </c>
      <c r="AF198" s="862">
        <f t="shared" si="74"/>
        <v>0</v>
      </c>
      <c r="AG198" s="862">
        <f t="shared" si="74"/>
        <v>0</v>
      </c>
    </row>
    <row r="199" spans="1:33" s="335" customFormat="1" ht="13.5" hidden="1" thickBot="1">
      <c r="A199" s="1098"/>
      <c r="B199" s="1194"/>
      <c r="C199" s="823"/>
      <c r="D199" s="804"/>
      <c r="E199" s="804"/>
      <c r="F199" s="804"/>
      <c r="G199" s="824"/>
      <c r="H199" s="337">
        <f>H195+H197</f>
        <v>6143326</v>
      </c>
      <c r="I199" s="1131"/>
      <c r="J199" s="980"/>
      <c r="K199" s="980"/>
      <c r="L199" s="980"/>
      <c r="M199" s="980"/>
      <c r="N199" s="980"/>
      <c r="O199" s="980"/>
      <c r="P199" s="980"/>
      <c r="Q199" s="980"/>
      <c r="R199" s="980"/>
      <c r="S199" s="980"/>
      <c r="T199" s="980"/>
      <c r="U199" s="863"/>
      <c r="V199" s="979"/>
      <c r="W199" s="980"/>
      <c r="X199" s="980"/>
      <c r="Y199" s="980"/>
      <c r="Z199" s="863"/>
      <c r="AA199" s="917"/>
      <c r="AB199" s="979"/>
      <c r="AC199" s="980"/>
      <c r="AD199" s="980"/>
      <c r="AE199" s="980"/>
      <c r="AF199" s="863"/>
      <c r="AG199" s="863"/>
    </row>
    <row r="200" spans="1:33" ht="12.75" hidden="1">
      <c r="A200" s="778" t="s">
        <v>149</v>
      </c>
      <c r="B200" s="781"/>
      <c r="C200" s="851" t="s">
        <v>278</v>
      </c>
      <c r="D200" s="1111">
        <v>24</v>
      </c>
      <c r="E200" s="837" t="s">
        <v>277</v>
      </c>
      <c r="F200" s="837" t="s">
        <v>266</v>
      </c>
      <c r="G200" s="834" t="s">
        <v>279</v>
      </c>
      <c r="H200" s="338">
        <v>8640940</v>
      </c>
      <c r="I200" s="776" t="s">
        <v>187</v>
      </c>
      <c r="J200" s="976">
        <f>K200+N200</f>
        <v>7410426</v>
      </c>
      <c r="K200" s="976">
        <f>L200+M200</f>
        <v>5220443</v>
      </c>
      <c r="L200" s="977">
        <v>5220443</v>
      </c>
      <c r="M200" s="977">
        <v>0</v>
      </c>
      <c r="N200" s="976">
        <f>O200+P200+Q200</f>
        <v>2189983</v>
      </c>
      <c r="O200" s="977">
        <v>0</v>
      </c>
      <c r="P200" s="977">
        <v>2189983</v>
      </c>
      <c r="Q200" s="977">
        <v>0</v>
      </c>
      <c r="R200" s="1296">
        <v>0</v>
      </c>
      <c r="S200" s="977">
        <v>2189983</v>
      </c>
      <c r="T200" s="977">
        <v>0</v>
      </c>
      <c r="U200" s="864">
        <v>5220443</v>
      </c>
      <c r="V200" s="975">
        <f>W200+X200+Y200+Z200</f>
        <v>1230514</v>
      </c>
      <c r="W200" s="977">
        <v>922883</v>
      </c>
      <c r="X200" s="977">
        <v>0</v>
      </c>
      <c r="Y200" s="977">
        <v>307631</v>
      </c>
      <c r="Z200" s="973">
        <v>0</v>
      </c>
      <c r="AA200" s="918">
        <v>922883</v>
      </c>
      <c r="AB200" s="975">
        <f>AC200+AD200+AE200+AF200</f>
        <v>0</v>
      </c>
      <c r="AC200" s="977">
        <v>0</v>
      </c>
      <c r="AD200" s="977">
        <v>0</v>
      </c>
      <c r="AE200" s="977">
        <v>0</v>
      </c>
      <c r="AF200" s="973">
        <v>0</v>
      </c>
      <c r="AG200" s="864">
        <v>0</v>
      </c>
    </row>
    <row r="201" spans="1:33" ht="12.75" hidden="1">
      <c r="A201" s="779"/>
      <c r="B201" s="782"/>
      <c r="C201" s="838"/>
      <c r="D201" s="838"/>
      <c r="E201" s="838"/>
      <c r="F201" s="838"/>
      <c r="G201" s="1137"/>
      <c r="H201" s="338">
        <v>6143326</v>
      </c>
      <c r="I201" s="1229"/>
      <c r="J201" s="761"/>
      <c r="K201" s="761"/>
      <c r="L201" s="752"/>
      <c r="M201" s="752"/>
      <c r="N201" s="761"/>
      <c r="O201" s="752"/>
      <c r="P201" s="752"/>
      <c r="Q201" s="752"/>
      <c r="R201" s="1297"/>
      <c r="S201" s="752"/>
      <c r="T201" s="752"/>
      <c r="U201" s="762"/>
      <c r="V201" s="760"/>
      <c r="W201" s="752"/>
      <c r="X201" s="752"/>
      <c r="Y201" s="752"/>
      <c r="Z201" s="754"/>
      <c r="AA201" s="920"/>
      <c r="AB201" s="760"/>
      <c r="AC201" s="752"/>
      <c r="AD201" s="752"/>
      <c r="AE201" s="752"/>
      <c r="AF201" s="754"/>
      <c r="AG201" s="762"/>
    </row>
    <row r="202" spans="1:33" ht="12.75" hidden="1">
      <c r="A202" s="780"/>
      <c r="B202" s="783"/>
      <c r="C202" s="839"/>
      <c r="D202" s="839"/>
      <c r="E202" s="839"/>
      <c r="F202" s="839"/>
      <c r="G202" s="836"/>
      <c r="H202" s="338">
        <v>0</v>
      </c>
      <c r="I202" s="1229" t="s">
        <v>188</v>
      </c>
      <c r="J202" s="761">
        <f>K202+N202</f>
        <v>0</v>
      </c>
      <c r="K202" s="761">
        <f>L202+M202</f>
        <v>0</v>
      </c>
      <c r="L202" s="989">
        <v>0</v>
      </c>
      <c r="M202" s="989">
        <v>0</v>
      </c>
      <c r="N202" s="761">
        <f>O202+P202+Q202</f>
        <v>0</v>
      </c>
      <c r="O202" s="989">
        <v>0</v>
      </c>
      <c r="P202" s="989">
        <v>0</v>
      </c>
      <c r="Q202" s="989">
        <v>0</v>
      </c>
      <c r="R202" s="752">
        <v>0</v>
      </c>
      <c r="S202" s="989">
        <f>P202</f>
        <v>0</v>
      </c>
      <c r="T202" s="989">
        <v>0</v>
      </c>
      <c r="U202" s="884">
        <v>0</v>
      </c>
      <c r="V202" s="760">
        <f>W202+X202+Y202+Z202</f>
        <v>0</v>
      </c>
      <c r="W202" s="752">
        <v>0</v>
      </c>
      <c r="X202" s="989">
        <v>0</v>
      </c>
      <c r="Y202" s="989">
        <v>0</v>
      </c>
      <c r="Z202" s="991">
        <v>0</v>
      </c>
      <c r="AA202" s="941">
        <v>0</v>
      </c>
      <c r="AB202" s="760">
        <f>AC202+AD202+AE202+AF202</f>
        <v>0</v>
      </c>
      <c r="AC202" s="752">
        <v>0</v>
      </c>
      <c r="AD202" s="989">
        <v>0</v>
      </c>
      <c r="AE202" s="989">
        <v>0</v>
      </c>
      <c r="AF202" s="991">
        <v>0</v>
      </c>
      <c r="AG202" s="884">
        <v>0</v>
      </c>
    </row>
    <row r="203" spans="1:33" ht="12.75" hidden="1">
      <c r="A203" s="780"/>
      <c r="B203" s="783"/>
      <c r="C203" s="839"/>
      <c r="D203" s="839"/>
      <c r="E203" s="839"/>
      <c r="F203" s="839"/>
      <c r="G203" s="836"/>
      <c r="H203" s="338">
        <v>0</v>
      </c>
      <c r="I203" s="1229"/>
      <c r="J203" s="761"/>
      <c r="K203" s="761"/>
      <c r="L203" s="989"/>
      <c r="M203" s="989"/>
      <c r="N203" s="761"/>
      <c r="O203" s="989"/>
      <c r="P203" s="989"/>
      <c r="Q203" s="989"/>
      <c r="R203" s="752"/>
      <c r="S203" s="989"/>
      <c r="T203" s="989"/>
      <c r="U203" s="884"/>
      <c r="V203" s="760"/>
      <c r="W203" s="752"/>
      <c r="X203" s="989"/>
      <c r="Y203" s="989"/>
      <c r="Z203" s="991"/>
      <c r="AA203" s="941"/>
      <c r="AB203" s="760"/>
      <c r="AC203" s="752"/>
      <c r="AD203" s="989"/>
      <c r="AE203" s="989"/>
      <c r="AF203" s="991"/>
      <c r="AG203" s="884"/>
    </row>
    <row r="204" spans="1:33" ht="12.75" hidden="1">
      <c r="A204" s="780"/>
      <c r="B204" s="783"/>
      <c r="C204" s="839"/>
      <c r="D204" s="839"/>
      <c r="E204" s="839"/>
      <c r="F204" s="839"/>
      <c r="G204" s="836"/>
      <c r="H204" s="340">
        <f>H200+H202</f>
        <v>8640940</v>
      </c>
      <c r="I204" s="1229" t="s">
        <v>189</v>
      </c>
      <c r="J204" s="1028">
        <f aca="true" t="shared" si="75" ref="J204:AG204">J200+J202</f>
        <v>7410426</v>
      </c>
      <c r="K204" s="1028">
        <f t="shared" si="75"/>
        <v>5220443</v>
      </c>
      <c r="L204" s="1028">
        <f t="shared" si="75"/>
        <v>5220443</v>
      </c>
      <c r="M204" s="1028">
        <f t="shared" si="75"/>
        <v>0</v>
      </c>
      <c r="N204" s="1028">
        <f t="shared" si="75"/>
        <v>2189983</v>
      </c>
      <c r="O204" s="1028">
        <f t="shared" si="75"/>
        <v>0</v>
      </c>
      <c r="P204" s="1028">
        <f t="shared" si="75"/>
        <v>2189983</v>
      </c>
      <c r="Q204" s="1028">
        <f t="shared" si="75"/>
        <v>0</v>
      </c>
      <c r="R204" s="1028">
        <f t="shared" si="75"/>
        <v>0</v>
      </c>
      <c r="S204" s="1028">
        <f t="shared" si="75"/>
        <v>2189983</v>
      </c>
      <c r="T204" s="1028">
        <f t="shared" si="75"/>
        <v>0</v>
      </c>
      <c r="U204" s="885">
        <f t="shared" si="75"/>
        <v>5220443</v>
      </c>
      <c r="V204" s="1026">
        <f t="shared" si="75"/>
        <v>1230514</v>
      </c>
      <c r="W204" s="1028">
        <f t="shared" si="75"/>
        <v>922883</v>
      </c>
      <c r="X204" s="1028">
        <f t="shared" si="75"/>
        <v>0</v>
      </c>
      <c r="Y204" s="1028">
        <f t="shared" si="75"/>
        <v>307631</v>
      </c>
      <c r="Z204" s="1024">
        <f t="shared" si="75"/>
        <v>0</v>
      </c>
      <c r="AA204" s="942">
        <f t="shared" si="75"/>
        <v>922883</v>
      </c>
      <c r="AB204" s="1026">
        <f t="shared" si="75"/>
        <v>0</v>
      </c>
      <c r="AC204" s="1028">
        <f t="shared" si="75"/>
        <v>0</v>
      </c>
      <c r="AD204" s="1028">
        <f t="shared" si="75"/>
        <v>0</v>
      </c>
      <c r="AE204" s="1028">
        <f t="shared" si="75"/>
        <v>0</v>
      </c>
      <c r="AF204" s="1024">
        <f t="shared" si="75"/>
        <v>0</v>
      </c>
      <c r="AG204" s="885">
        <f t="shared" si="75"/>
        <v>0</v>
      </c>
    </row>
    <row r="205" spans="1:33" ht="13.5" hidden="1" thickBot="1">
      <c r="A205" s="1102"/>
      <c r="B205" s="784"/>
      <c r="C205" s="839"/>
      <c r="D205" s="839"/>
      <c r="E205" s="839"/>
      <c r="F205" s="839"/>
      <c r="G205" s="836"/>
      <c r="H205" s="340">
        <f>H201+H203</f>
        <v>6143326</v>
      </c>
      <c r="I205" s="775"/>
      <c r="J205" s="1029"/>
      <c r="K205" s="1029"/>
      <c r="L205" s="1029"/>
      <c r="M205" s="1029"/>
      <c r="N205" s="1029"/>
      <c r="O205" s="1029"/>
      <c r="P205" s="1029"/>
      <c r="Q205" s="1029"/>
      <c r="R205" s="1029"/>
      <c r="S205" s="1029"/>
      <c r="T205" s="1029"/>
      <c r="U205" s="886"/>
      <c r="V205" s="1027"/>
      <c r="W205" s="1029"/>
      <c r="X205" s="1029"/>
      <c r="Y205" s="1029"/>
      <c r="Z205" s="1025"/>
      <c r="AA205" s="943"/>
      <c r="AB205" s="1027"/>
      <c r="AC205" s="1029"/>
      <c r="AD205" s="1029"/>
      <c r="AE205" s="1029"/>
      <c r="AF205" s="1025"/>
      <c r="AG205" s="886"/>
    </row>
    <row r="206" spans="1:33" s="335" customFormat="1" ht="12.75" hidden="1">
      <c r="A206" s="1091"/>
      <c r="B206" s="781" t="s">
        <v>280</v>
      </c>
      <c r="C206" s="818" t="s">
        <v>281</v>
      </c>
      <c r="D206" s="819"/>
      <c r="E206" s="819"/>
      <c r="F206" s="819"/>
      <c r="G206" s="820"/>
      <c r="H206" s="336">
        <f>H212</f>
        <v>9532949</v>
      </c>
      <c r="I206" s="1088" t="s">
        <v>187</v>
      </c>
      <c r="J206" s="870">
        <f aca="true" t="shared" si="76" ref="J206:AG206">J212</f>
        <v>8134272</v>
      </c>
      <c r="K206" s="870">
        <f t="shared" si="76"/>
        <v>5891941</v>
      </c>
      <c r="L206" s="870">
        <f t="shared" si="76"/>
        <v>5891941</v>
      </c>
      <c r="M206" s="870">
        <f t="shared" si="76"/>
        <v>0</v>
      </c>
      <c r="N206" s="870">
        <f t="shared" si="76"/>
        <v>2242331</v>
      </c>
      <c r="O206" s="870">
        <f t="shared" si="76"/>
        <v>0</v>
      </c>
      <c r="P206" s="870">
        <f t="shared" si="76"/>
        <v>2242331</v>
      </c>
      <c r="Q206" s="870">
        <f t="shared" si="76"/>
        <v>0</v>
      </c>
      <c r="R206" s="870">
        <f t="shared" si="76"/>
        <v>0</v>
      </c>
      <c r="S206" s="870">
        <f t="shared" si="76"/>
        <v>2242331</v>
      </c>
      <c r="T206" s="870">
        <f t="shared" si="76"/>
        <v>0</v>
      </c>
      <c r="U206" s="873">
        <f t="shared" si="76"/>
        <v>5891941</v>
      </c>
      <c r="V206" s="994">
        <f t="shared" si="76"/>
        <v>1398677</v>
      </c>
      <c r="W206" s="870">
        <f t="shared" si="76"/>
        <v>1049010</v>
      </c>
      <c r="X206" s="870">
        <f t="shared" si="76"/>
        <v>0</v>
      </c>
      <c r="Y206" s="870">
        <f t="shared" si="76"/>
        <v>349667</v>
      </c>
      <c r="Z206" s="873">
        <f t="shared" si="76"/>
        <v>0</v>
      </c>
      <c r="AA206" s="928">
        <f t="shared" si="76"/>
        <v>1049010</v>
      </c>
      <c r="AB206" s="994">
        <f t="shared" si="76"/>
        <v>0</v>
      </c>
      <c r="AC206" s="870">
        <f t="shared" si="76"/>
        <v>0</v>
      </c>
      <c r="AD206" s="870">
        <f t="shared" si="76"/>
        <v>0</v>
      </c>
      <c r="AE206" s="870">
        <f t="shared" si="76"/>
        <v>0</v>
      </c>
      <c r="AF206" s="873">
        <f t="shared" si="76"/>
        <v>0</v>
      </c>
      <c r="AG206" s="873">
        <f t="shared" si="76"/>
        <v>0</v>
      </c>
    </row>
    <row r="207" spans="1:33" s="335" customFormat="1" ht="12.75" hidden="1">
      <c r="A207" s="1145"/>
      <c r="B207" s="1095"/>
      <c r="C207" s="821"/>
      <c r="D207" s="801"/>
      <c r="E207" s="801"/>
      <c r="F207" s="801"/>
      <c r="G207" s="822"/>
      <c r="H207" s="336">
        <f>H213</f>
        <v>6940951</v>
      </c>
      <c r="I207" s="1089"/>
      <c r="J207" s="871"/>
      <c r="K207" s="871"/>
      <c r="L207" s="871"/>
      <c r="M207" s="871"/>
      <c r="N207" s="871"/>
      <c r="O207" s="871"/>
      <c r="P207" s="871"/>
      <c r="Q207" s="871"/>
      <c r="R207" s="871"/>
      <c r="S207" s="871"/>
      <c r="T207" s="871"/>
      <c r="U207" s="874"/>
      <c r="V207" s="993"/>
      <c r="W207" s="871"/>
      <c r="X207" s="871"/>
      <c r="Y207" s="871"/>
      <c r="Z207" s="874"/>
      <c r="AA207" s="929"/>
      <c r="AB207" s="993"/>
      <c r="AC207" s="871"/>
      <c r="AD207" s="871"/>
      <c r="AE207" s="871"/>
      <c r="AF207" s="874"/>
      <c r="AG207" s="874"/>
    </row>
    <row r="208" spans="1:33" s="335" customFormat="1" ht="12.75" hidden="1">
      <c r="A208" s="1163"/>
      <c r="B208" s="1096"/>
      <c r="C208" s="821"/>
      <c r="D208" s="801"/>
      <c r="E208" s="801"/>
      <c r="F208" s="801"/>
      <c r="G208" s="822"/>
      <c r="H208" s="336">
        <f>H214</f>
        <v>0</v>
      </c>
      <c r="I208" s="1090" t="s">
        <v>188</v>
      </c>
      <c r="J208" s="872">
        <f aca="true" t="shared" si="77" ref="J208:AG208">J214</f>
        <v>0</v>
      </c>
      <c r="K208" s="872">
        <f t="shared" si="77"/>
        <v>0</v>
      </c>
      <c r="L208" s="872">
        <f t="shared" si="77"/>
        <v>0</v>
      </c>
      <c r="M208" s="872">
        <f t="shared" si="77"/>
        <v>0</v>
      </c>
      <c r="N208" s="872">
        <f t="shared" si="77"/>
        <v>0</v>
      </c>
      <c r="O208" s="872">
        <f t="shared" si="77"/>
        <v>0</v>
      </c>
      <c r="P208" s="872">
        <f t="shared" si="77"/>
        <v>0</v>
      </c>
      <c r="Q208" s="872">
        <f t="shared" si="77"/>
        <v>0</v>
      </c>
      <c r="R208" s="872">
        <f t="shared" si="77"/>
        <v>0</v>
      </c>
      <c r="S208" s="872">
        <f t="shared" si="77"/>
        <v>0</v>
      </c>
      <c r="T208" s="872">
        <f t="shared" si="77"/>
        <v>0</v>
      </c>
      <c r="U208" s="862">
        <f t="shared" si="77"/>
        <v>0</v>
      </c>
      <c r="V208" s="978">
        <f t="shared" si="77"/>
        <v>0</v>
      </c>
      <c r="W208" s="872">
        <f t="shared" si="77"/>
        <v>0</v>
      </c>
      <c r="X208" s="872">
        <f t="shared" si="77"/>
        <v>0</v>
      </c>
      <c r="Y208" s="872">
        <f t="shared" si="77"/>
        <v>0</v>
      </c>
      <c r="Z208" s="862">
        <f t="shared" si="77"/>
        <v>0</v>
      </c>
      <c r="AA208" s="916">
        <f t="shared" si="77"/>
        <v>0</v>
      </c>
      <c r="AB208" s="978">
        <f t="shared" si="77"/>
        <v>0</v>
      </c>
      <c r="AC208" s="872">
        <f t="shared" si="77"/>
        <v>0</v>
      </c>
      <c r="AD208" s="872">
        <f t="shared" si="77"/>
        <v>0</v>
      </c>
      <c r="AE208" s="872">
        <f t="shared" si="77"/>
        <v>0</v>
      </c>
      <c r="AF208" s="862">
        <f t="shared" si="77"/>
        <v>0</v>
      </c>
      <c r="AG208" s="862">
        <f t="shared" si="77"/>
        <v>0</v>
      </c>
    </row>
    <row r="209" spans="1:33" s="335" customFormat="1" ht="12.75" hidden="1">
      <c r="A209" s="1163"/>
      <c r="B209" s="1096"/>
      <c r="C209" s="821"/>
      <c r="D209" s="801"/>
      <c r="E209" s="801"/>
      <c r="F209" s="801"/>
      <c r="G209" s="822"/>
      <c r="H209" s="336">
        <f>H215</f>
        <v>0</v>
      </c>
      <c r="I209" s="1089"/>
      <c r="J209" s="871"/>
      <c r="K209" s="871"/>
      <c r="L209" s="871"/>
      <c r="M209" s="871"/>
      <c r="N209" s="871"/>
      <c r="O209" s="871"/>
      <c r="P209" s="871"/>
      <c r="Q209" s="871"/>
      <c r="R209" s="871"/>
      <c r="S209" s="871"/>
      <c r="T209" s="871"/>
      <c r="U209" s="874"/>
      <c r="V209" s="993"/>
      <c r="W209" s="871"/>
      <c r="X209" s="871"/>
      <c r="Y209" s="871"/>
      <c r="Z209" s="874"/>
      <c r="AA209" s="929"/>
      <c r="AB209" s="993"/>
      <c r="AC209" s="871"/>
      <c r="AD209" s="871"/>
      <c r="AE209" s="871"/>
      <c r="AF209" s="874"/>
      <c r="AG209" s="874"/>
    </row>
    <row r="210" spans="1:33" s="335" customFormat="1" ht="12.75" hidden="1">
      <c r="A210" s="1163"/>
      <c r="B210" s="1096"/>
      <c r="C210" s="821"/>
      <c r="D210" s="801"/>
      <c r="E210" s="801"/>
      <c r="F210" s="801"/>
      <c r="G210" s="822"/>
      <c r="H210" s="336">
        <f>H206+H208</f>
        <v>9532949</v>
      </c>
      <c r="I210" s="1090" t="s">
        <v>189</v>
      </c>
      <c r="J210" s="872">
        <f aca="true" t="shared" si="78" ref="J210:AG210">J206+J208</f>
        <v>8134272</v>
      </c>
      <c r="K210" s="872">
        <f t="shared" si="78"/>
        <v>5891941</v>
      </c>
      <c r="L210" s="872">
        <f t="shared" si="78"/>
        <v>5891941</v>
      </c>
      <c r="M210" s="872">
        <f t="shared" si="78"/>
        <v>0</v>
      </c>
      <c r="N210" s="872">
        <f t="shared" si="78"/>
        <v>2242331</v>
      </c>
      <c r="O210" s="872">
        <f t="shared" si="78"/>
        <v>0</v>
      </c>
      <c r="P210" s="872">
        <f t="shared" si="78"/>
        <v>2242331</v>
      </c>
      <c r="Q210" s="872">
        <f t="shared" si="78"/>
        <v>0</v>
      </c>
      <c r="R210" s="872">
        <f t="shared" si="78"/>
        <v>0</v>
      </c>
      <c r="S210" s="872">
        <f t="shared" si="78"/>
        <v>2242331</v>
      </c>
      <c r="T210" s="872">
        <f t="shared" si="78"/>
        <v>0</v>
      </c>
      <c r="U210" s="862">
        <f t="shared" si="78"/>
        <v>5891941</v>
      </c>
      <c r="V210" s="978">
        <f t="shared" si="78"/>
        <v>1398677</v>
      </c>
      <c r="W210" s="872">
        <f t="shared" si="78"/>
        <v>1049010</v>
      </c>
      <c r="X210" s="872">
        <f t="shared" si="78"/>
        <v>0</v>
      </c>
      <c r="Y210" s="872">
        <f t="shared" si="78"/>
        <v>349667</v>
      </c>
      <c r="Z210" s="862">
        <f t="shared" si="78"/>
        <v>0</v>
      </c>
      <c r="AA210" s="916">
        <f t="shared" si="78"/>
        <v>1049010</v>
      </c>
      <c r="AB210" s="978">
        <f t="shared" si="78"/>
        <v>0</v>
      </c>
      <c r="AC210" s="872">
        <f t="shared" si="78"/>
        <v>0</v>
      </c>
      <c r="AD210" s="872">
        <f t="shared" si="78"/>
        <v>0</v>
      </c>
      <c r="AE210" s="872">
        <f t="shared" si="78"/>
        <v>0</v>
      </c>
      <c r="AF210" s="862">
        <f t="shared" si="78"/>
        <v>0</v>
      </c>
      <c r="AG210" s="862">
        <f t="shared" si="78"/>
        <v>0</v>
      </c>
    </row>
    <row r="211" spans="1:33" s="335" customFormat="1" ht="13.5" hidden="1" thickBot="1">
      <c r="A211" s="1164"/>
      <c r="B211" s="1097"/>
      <c r="C211" s="823"/>
      <c r="D211" s="804"/>
      <c r="E211" s="804"/>
      <c r="F211" s="804"/>
      <c r="G211" s="824"/>
      <c r="H211" s="337">
        <f>H207+H209</f>
        <v>6940951</v>
      </c>
      <c r="I211" s="1131"/>
      <c r="J211" s="980"/>
      <c r="K211" s="980"/>
      <c r="L211" s="980"/>
      <c r="M211" s="980"/>
      <c r="N211" s="980"/>
      <c r="O211" s="980"/>
      <c r="P211" s="980"/>
      <c r="Q211" s="980"/>
      <c r="R211" s="980"/>
      <c r="S211" s="980"/>
      <c r="T211" s="980"/>
      <c r="U211" s="863"/>
      <c r="V211" s="979"/>
      <c r="W211" s="980"/>
      <c r="X211" s="980"/>
      <c r="Y211" s="980"/>
      <c r="Z211" s="863"/>
      <c r="AA211" s="917"/>
      <c r="AB211" s="979"/>
      <c r="AC211" s="980"/>
      <c r="AD211" s="980"/>
      <c r="AE211" s="980"/>
      <c r="AF211" s="863"/>
      <c r="AG211" s="863"/>
    </row>
    <row r="212" spans="1:33" ht="12.75" hidden="1">
      <c r="A212" s="778" t="s">
        <v>282</v>
      </c>
      <c r="B212" s="781"/>
      <c r="C212" s="851" t="s">
        <v>283</v>
      </c>
      <c r="D212" s="1111">
        <v>24</v>
      </c>
      <c r="E212" s="840" t="s">
        <v>281</v>
      </c>
      <c r="F212" s="789" t="s">
        <v>266</v>
      </c>
      <c r="G212" s="770" t="s">
        <v>284</v>
      </c>
      <c r="H212" s="338">
        <v>9532949</v>
      </c>
      <c r="I212" s="777" t="s">
        <v>187</v>
      </c>
      <c r="J212" s="976">
        <f>K212+N212</f>
        <v>8134272</v>
      </c>
      <c r="K212" s="976">
        <f>L212+M212</f>
        <v>5891941</v>
      </c>
      <c r="L212" s="977">
        <v>5891941</v>
      </c>
      <c r="M212" s="977">
        <v>0</v>
      </c>
      <c r="N212" s="976">
        <f>O212+P212+Q212</f>
        <v>2242331</v>
      </c>
      <c r="O212" s="977">
        <v>0</v>
      </c>
      <c r="P212" s="977">
        <v>2242331</v>
      </c>
      <c r="Q212" s="977">
        <v>0</v>
      </c>
      <c r="R212" s="1296">
        <v>0</v>
      </c>
      <c r="S212" s="977">
        <v>2242331</v>
      </c>
      <c r="T212" s="977">
        <v>0</v>
      </c>
      <c r="U212" s="864">
        <v>5891941</v>
      </c>
      <c r="V212" s="975">
        <f>W212+X212+Y212+Z212</f>
        <v>1398677</v>
      </c>
      <c r="W212" s="977">
        <v>1049010</v>
      </c>
      <c r="X212" s="977">
        <v>0</v>
      </c>
      <c r="Y212" s="977">
        <v>349667</v>
      </c>
      <c r="Z212" s="973">
        <v>0</v>
      </c>
      <c r="AA212" s="918">
        <v>1049010</v>
      </c>
      <c r="AB212" s="975">
        <f>AC212+AD212+AE212+AF212</f>
        <v>0</v>
      </c>
      <c r="AC212" s="977">
        <v>0</v>
      </c>
      <c r="AD212" s="977">
        <v>0</v>
      </c>
      <c r="AE212" s="977">
        <v>0</v>
      </c>
      <c r="AF212" s="973">
        <v>0</v>
      </c>
      <c r="AG212" s="864">
        <v>0</v>
      </c>
    </row>
    <row r="213" spans="1:33" ht="12.75" hidden="1">
      <c r="A213" s="1101"/>
      <c r="B213" s="782"/>
      <c r="C213" s="838"/>
      <c r="D213" s="838"/>
      <c r="E213" s="841"/>
      <c r="F213" s="844"/>
      <c r="G213" s="771"/>
      <c r="H213" s="338">
        <v>6940951</v>
      </c>
      <c r="I213" s="776"/>
      <c r="J213" s="761"/>
      <c r="K213" s="761"/>
      <c r="L213" s="752"/>
      <c r="M213" s="752"/>
      <c r="N213" s="761"/>
      <c r="O213" s="752"/>
      <c r="P213" s="752"/>
      <c r="Q213" s="752"/>
      <c r="R213" s="1297"/>
      <c r="S213" s="752"/>
      <c r="T213" s="752"/>
      <c r="U213" s="762"/>
      <c r="V213" s="760"/>
      <c r="W213" s="752"/>
      <c r="X213" s="752"/>
      <c r="Y213" s="752"/>
      <c r="Z213" s="754"/>
      <c r="AA213" s="920"/>
      <c r="AB213" s="760"/>
      <c r="AC213" s="752"/>
      <c r="AD213" s="752"/>
      <c r="AE213" s="752"/>
      <c r="AF213" s="754"/>
      <c r="AG213" s="762"/>
    </row>
    <row r="214" spans="1:33" ht="12.75" hidden="1">
      <c r="A214" s="780"/>
      <c r="B214" s="783"/>
      <c r="C214" s="839"/>
      <c r="D214" s="839"/>
      <c r="E214" s="842"/>
      <c r="F214" s="783"/>
      <c r="G214" s="772"/>
      <c r="H214" s="338">
        <v>0</v>
      </c>
      <c r="I214" s="775" t="s">
        <v>188</v>
      </c>
      <c r="J214" s="761">
        <f>K214+N214</f>
        <v>0</v>
      </c>
      <c r="K214" s="761">
        <f>L214+M214</f>
        <v>0</v>
      </c>
      <c r="L214" s="989">
        <v>0</v>
      </c>
      <c r="M214" s="989">
        <v>0</v>
      </c>
      <c r="N214" s="761">
        <f>O214+P214+Q214</f>
        <v>0</v>
      </c>
      <c r="O214" s="989">
        <v>0</v>
      </c>
      <c r="P214" s="989">
        <v>0</v>
      </c>
      <c r="Q214" s="989">
        <v>0</v>
      </c>
      <c r="R214" s="752">
        <v>0</v>
      </c>
      <c r="S214" s="989">
        <v>0</v>
      </c>
      <c r="T214" s="989">
        <v>0</v>
      </c>
      <c r="U214" s="884">
        <v>0</v>
      </c>
      <c r="V214" s="760">
        <f>W214+X214+Y214+Z214</f>
        <v>0</v>
      </c>
      <c r="W214" s="752">
        <v>0</v>
      </c>
      <c r="X214" s="989">
        <v>0</v>
      </c>
      <c r="Y214" s="989">
        <v>0</v>
      </c>
      <c r="Z214" s="991">
        <v>0</v>
      </c>
      <c r="AA214" s="941">
        <v>0</v>
      </c>
      <c r="AB214" s="760">
        <f>AC214+AD214+AE214+AF214</f>
        <v>0</v>
      </c>
      <c r="AC214" s="752">
        <v>0</v>
      </c>
      <c r="AD214" s="989">
        <v>0</v>
      </c>
      <c r="AE214" s="989">
        <v>0</v>
      </c>
      <c r="AF214" s="991">
        <v>0</v>
      </c>
      <c r="AG214" s="884">
        <v>0</v>
      </c>
    </row>
    <row r="215" spans="1:33" ht="12.75" hidden="1">
      <c r="A215" s="780"/>
      <c r="B215" s="783"/>
      <c r="C215" s="839"/>
      <c r="D215" s="839"/>
      <c r="E215" s="842"/>
      <c r="F215" s="783"/>
      <c r="G215" s="772"/>
      <c r="H215" s="346">
        <v>0</v>
      </c>
      <c r="I215" s="776"/>
      <c r="J215" s="761"/>
      <c r="K215" s="761"/>
      <c r="L215" s="989"/>
      <c r="M215" s="989"/>
      <c r="N215" s="761"/>
      <c r="O215" s="989"/>
      <c r="P215" s="989"/>
      <c r="Q215" s="989"/>
      <c r="R215" s="752"/>
      <c r="S215" s="989"/>
      <c r="T215" s="989"/>
      <c r="U215" s="884"/>
      <c r="V215" s="760"/>
      <c r="W215" s="752"/>
      <c r="X215" s="989"/>
      <c r="Y215" s="989"/>
      <c r="Z215" s="991"/>
      <c r="AA215" s="941"/>
      <c r="AB215" s="760"/>
      <c r="AC215" s="752"/>
      <c r="AD215" s="989"/>
      <c r="AE215" s="989"/>
      <c r="AF215" s="991"/>
      <c r="AG215" s="884"/>
    </row>
    <row r="216" spans="1:33" ht="12.75" hidden="1">
      <c r="A216" s="780"/>
      <c r="B216" s="783"/>
      <c r="C216" s="839"/>
      <c r="D216" s="839"/>
      <c r="E216" s="842"/>
      <c r="F216" s="783"/>
      <c r="G216" s="772"/>
      <c r="H216" s="340">
        <f>H212+H214</f>
        <v>9532949</v>
      </c>
      <c r="I216" s="775" t="s">
        <v>189</v>
      </c>
      <c r="J216" s="1034">
        <f aca="true" t="shared" si="79" ref="J216:AG216">J212+J214</f>
        <v>8134272</v>
      </c>
      <c r="K216" s="1034">
        <f t="shared" si="79"/>
        <v>5891941</v>
      </c>
      <c r="L216" s="1034">
        <f t="shared" si="79"/>
        <v>5891941</v>
      </c>
      <c r="M216" s="1034">
        <f t="shared" si="79"/>
        <v>0</v>
      </c>
      <c r="N216" s="1034">
        <f t="shared" si="79"/>
        <v>2242331</v>
      </c>
      <c r="O216" s="1034">
        <f t="shared" si="79"/>
        <v>0</v>
      </c>
      <c r="P216" s="1034">
        <f t="shared" si="79"/>
        <v>2242331</v>
      </c>
      <c r="Q216" s="1034">
        <f t="shared" si="79"/>
        <v>0</v>
      </c>
      <c r="R216" s="1034">
        <f t="shared" si="79"/>
        <v>0</v>
      </c>
      <c r="S216" s="1034">
        <f t="shared" si="79"/>
        <v>2242331</v>
      </c>
      <c r="T216" s="1034">
        <f t="shared" si="79"/>
        <v>0</v>
      </c>
      <c r="U216" s="887">
        <f t="shared" si="79"/>
        <v>5891941</v>
      </c>
      <c r="V216" s="1032">
        <f t="shared" si="79"/>
        <v>1398677</v>
      </c>
      <c r="W216" s="1034">
        <f t="shared" si="79"/>
        <v>1049010</v>
      </c>
      <c r="X216" s="1034">
        <f t="shared" si="79"/>
        <v>0</v>
      </c>
      <c r="Y216" s="1034">
        <f t="shared" si="79"/>
        <v>349667</v>
      </c>
      <c r="Z216" s="1030">
        <f t="shared" si="79"/>
        <v>0</v>
      </c>
      <c r="AA216" s="944">
        <f t="shared" si="79"/>
        <v>1049010</v>
      </c>
      <c r="AB216" s="1032">
        <f t="shared" si="79"/>
        <v>0</v>
      </c>
      <c r="AC216" s="1034">
        <f t="shared" si="79"/>
        <v>0</v>
      </c>
      <c r="AD216" s="1034">
        <f t="shared" si="79"/>
        <v>0</v>
      </c>
      <c r="AE216" s="1034">
        <f t="shared" si="79"/>
        <v>0</v>
      </c>
      <c r="AF216" s="1030">
        <f t="shared" si="79"/>
        <v>0</v>
      </c>
      <c r="AG216" s="887">
        <f t="shared" si="79"/>
        <v>0</v>
      </c>
    </row>
    <row r="217" spans="1:33" ht="12.75" customHeight="1" hidden="1" thickBot="1">
      <c r="A217" s="1102"/>
      <c r="B217" s="784"/>
      <c r="C217" s="839"/>
      <c r="D217" s="839"/>
      <c r="E217" s="843"/>
      <c r="F217" s="784"/>
      <c r="G217" s="773"/>
      <c r="H217" s="349">
        <f>H213+H215</f>
        <v>6940951</v>
      </c>
      <c r="I217" s="777"/>
      <c r="J217" s="1035"/>
      <c r="K217" s="1035"/>
      <c r="L217" s="1035"/>
      <c r="M217" s="1035"/>
      <c r="N217" s="1035"/>
      <c r="O217" s="1035"/>
      <c r="P217" s="1035"/>
      <c r="Q217" s="1035"/>
      <c r="R217" s="1035"/>
      <c r="S217" s="1035"/>
      <c r="T217" s="1035"/>
      <c r="U217" s="888"/>
      <c r="V217" s="1033"/>
      <c r="W217" s="1035"/>
      <c r="X217" s="1035"/>
      <c r="Y217" s="1035"/>
      <c r="Z217" s="1031"/>
      <c r="AA217" s="945"/>
      <c r="AB217" s="1033"/>
      <c r="AC217" s="1035"/>
      <c r="AD217" s="1035"/>
      <c r="AE217" s="1035"/>
      <c r="AF217" s="1031"/>
      <c r="AG217" s="888"/>
    </row>
    <row r="218" spans="1:33" s="335" customFormat="1" ht="9" customHeight="1" hidden="1">
      <c r="A218" s="1162"/>
      <c r="B218" s="781" t="s">
        <v>285</v>
      </c>
      <c r="C218" s="818" t="s">
        <v>286</v>
      </c>
      <c r="D218" s="819"/>
      <c r="E218" s="819"/>
      <c r="F218" s="819"/>
      <c r="G218" s="820"/>
      <c r="H218" s="336">
        <f>H224</f>
        <v>8518316</v>
      </c>
      <c r="I218" s="1088" t="s">
        <v>187</v>
      </c>
      <c r="J218" s="870">
        <f aca="true" t="shared" si="80" ref="J218:Q218">J224</f>
        <v>3332200</v>
      </c>
      <c r="K218" s="870">
        <f t="shared" si="80"/>
        <v>2499150</v>
      </c>
      <c r="L218" s="870">
        <f t="shared" si="80"/>
        <v>2499150</v>
      </c>
      <c r="M218" s="870">
        <f t="shared" si="80"/>
        <v>0</v>
      </c>
      <c r="N218" s="870">
        <f t="shared" si="80"/>
        <v>833050</v>
      </c>
      <c r="O218" s="870">
        <f t="shared" si="80"/>
        <v>0</v>
      </c>
      <c r="P218" s="870">
        <f t="shared" si="80"/>
        <v>833050</v>
      </c>
      <c r="Q218" s="870">
        <f t="shared" si="80"/>
        <v>0</v>
      </c>
      <c r="R218" s="1246"/>
      <c r="S218" s="870">
        <f aca="true" t="shared" si="81" ref="S218:AG218">S224</f>
        <v>833050</v>
      </c>
      <c r="T218" s="870">
        <f t="shared" si="81"/>
        <v>0</v>
      </c>
      <c r="U218" s="873">
        <f t="shared" si="81"/>
        <v>2499150</v>
      </c>
      <c r="V218" s="994">
        <f t="shared" si="81"/>
        <v>4685075</v>
      </c>
      <c r="W218" s="870">
        <f t="shared" si="81"/>
        <v>3513806</v>
      </c>
      <c r="X218" s="870">
        <f t="shared" si="81"/>
        <v>0</v>
      </c>
      <c r="Y218" s="870">
        <f t="shared" si="81"/>
        <v>1171269</v>
      </c>
      <c r="Z218" s="873">
        <f t="shared" si="81"/>
        <v>0</v>
      </c>
      <c r="AA218" s="928">
        <f t="shared" si="81"/>
        <v>3513806</v>
      </c>
      <c r="AB218" s="994">
        <f t="shared" si="81"/>
        <v>501041</v>
      </c>
      <c r="AC218" s="870">
        <f t="shared" si="81"/>
        <v>375781</v>
      </c>
      <c r="AD218" s="870">
        <f t="shared" si="81"/>
        <v>0</v>
      </c>
      <c r="AE218" s="870">
        <f t="shared" si="81"/>
        <v>125260</v>
      </c>
      <c r="AF218" s="873">
        <f t="shared" si="81"/>
        <v>0</v>
      </c>
      <c r="AG218" s="873">
        <f t="shared" si="81"/>
        <v>375781</v>
      </c>
    </row>
    <row r="219" spans="1:33" s="335" customFormat="1" ht="13.5" customHeight="1" hidden="1">
      <c r="A219" s="1145"/>
      <c r="B219" s="1095"/>
      <c r="C219" s="821"/>
      <c r="D219" s="801"/>
      <c r="E219" s="801"/>
      <c r="F219" s="801"/>
      <c r="G219" s="822"/>
      <c r="H219" s="336">
        <f>H225</f>
        <v>6388737</v>
      </c>
      <c r="I219" s="1089"/>
      <c r="J219" s="871"/>
      <c r="K219" s="871"/>
      <c r="L219" s="871"/>
      <c r="M219" s="871"/>
      <c r="N219" s="871"/>
      <c r="O219" s="871"/>
      <c r="P219" s="871"/>
      <c r="Q219" s="871"/>
      <c r="R219" s="1169"/>
      <c r="S219" s="871"/>
      <c r="T219" s="871"/>
      <c r="U219" s="874"/>
      <c r="V219" s="993"/>
      <c r="W219" s="871"/>
      <c r="X219" s="871"/>
      <c r="Y219" s="871"/>
      <c r="Z219" s="874"/>
      <c r="AA219" s="929"/>
      <c r="AB219" s="993"/>
      <c r="AC219" s="871"/>
      <c r="AD219" s="871"/>
      <c r="AE219" s="871"/>
      <c r="AF219" s="874"/>
      <c r="AG219" s="874"/>
    </row>
    <row r="220" spans="1:33" s="335" customFormat="1" ht="13.5" customHeight="1" hidden="1">
      <c r="A220" s="1163"/>
      <c r="B220" s="1096"/>
      <c r="C220" s="821"/>
      <c r="D220" s="801"/>
      <c r="E220" s="801"/>
      <c r="F220" s="801"/>
      <c r="G220" s="822"/>
      <c r="H220" s="336">
        <f>H226</f>
        <v>0</v>
      </c>
      <c r="I220" s="1090" t="s">
        <v>188</v>
      </c>
      <c r="J220" s="872">
        <f aca="true" t="shared" si="82" ref="J220:Q220">J226</f>
        <v>0</v>
      </c>
      <c r="K220" s="872">
        <f t="shared" si="82"/>
        <v>0</v>
      </c>
      <c r="L220" s="872">
        <f t="shared" si="82"/>
        <v>0</v>
      </c>
      <c r="M220" s="872">
        <f t="shared" si="82"/>
        <v>0</v>
      </c>
      <c r="N220" s="872">
        <f t="shared" si="82"/>
        <v>0</v>
      </c>
      <c r="O220" s="872">
        <f t="shared" si="82"/>
        <v>0</v>
      </c>
      <c r="P220" s="872">
        <f t="shared" si="82"/>
        <v>0</v>
      </c>
      <c r="Q220" s="872">
        <f t="shared" si="82"/>
        <v>0</v>
      </c>
      <c r="R220" s="1144"/>
      <c r="S220" s="872">
        <f aca="true" t="shared" si="83" ref="S220:AG220">S226</f>
        <v>0</v>
      </c>
      <c r="T220" s="872">
        <f t="shared" si="83"/>
        <v>0</v>
      </c>
      <c r="U220" s="862">
        <f t="shared" si="83"/>
        <v>0</v>
      </c>
      <c r="V220" s="978">
        <f t="shared" si="83"/>
        <v>0</v>
      </c>
      <c r="W220" s="872">
        <f t="shared" si="83"/>
        <v>0</v>
      </c>
      <c r="X220" s="872">
        <f t="shared" si="83"/>
        <v>0</v>
      </c>
      <c r="Y220" s="872">
        <f t="shared" si="83"/>
        <v>0</v>
      </c>
      <c r="Z220" s="862">
        <f t="shared" si="83"/>
        <v>0</v>
      </c>
      <c r="AA220" s="916">
        <f t="shared" si="83"/>
        <v>0</v>
      </c>
      <c r="AB220" s="978">
        <f t="shared" si="83"/>
        <v>0</v>
      </c>
      <c r="AC220" s="872">
        <f t="shared" si="83"/>
        <v>0</v>
      </c>
      <c r="AD220" s="872">
        <f t="shared" si="83"/>
        <v>0</v>
      </c>
      <c r="AE220" s="872">
        <f t="shared" si="83"/>
        <v>0</v>
      </c>
      <c r="AF220" s="862">
        <f t="shared" si="83"/>
        <v>0</v>
      </c>
      <c r="AG220" s="862">
        <f t="shared" si="83"/>
        <v>0</v>
      </c>
    </row>
    <row r="221" spans="1:33" s="335" customFormat="1" ht="13.5" customHeight="1" hidden="1">
      <c r="A221" s="1163"/>
      <c r="B221" s="1096"/>
      <c r="C221" s="821"/>
      <c r="D221" s="801"/>
      <c r="E221" s="801"/>
      <c r="F221" s="801"/>
      <c r="G221" s="822"/>
      <c r="H221" s="336">
        <f>H227</f>
        <v>0</v>
      </c>
      <c r="I221" s="1089"/>
      <c r="J221" s="871"/>
      <c r="K221" s="871"/>
      <c r="L221" s="871"/>
      <c r="M221" s="871"/>
      <c r="N221" s="871"/>
      <c r="O221" s="871"/>
      <c r="P221" s="871"/>
      <c r="Q221" s="871"/>
      <c r="R221" s="1013"/>
      <c r="S221" s="871"/>
      <c r="T221" s="871"/>
      <c r="U221" s="874"/>
      <c r="V221" s="993"/>
      <c r="W221" s="871"/>
      <c r="X221" s="871"/>
      <c r="Y221" s="871"/>
      <c r="Z221" s="874"/>
      <c r="AA221" s="929"/>
      <c r="AB221" s="993"/>
      <c r="AC221" s="871"/>
      <c r="AD221" s="871"/>
      <c r="AE221" s="871"/>
      <c r="AF221" s="874"/>
      <c r="AG221" s="874"/>
    </row>
    <row r="222" spans="1:33" s="335" customFormat="1" ht="13.5" customHeight="1" hidden="1">
      <c r="A222" s="1163"/>
      <c r="B222" s="1096"/>
      <c r="C222" s="821"/>
      <c r="D222" s="801"/>
      <c r="E222" s="801"/>
      <c r="F222" s="801"/>
      <c r="G222" s="822"/>
      <c r="H222" s="336">
        <f>H218+H220</f>
        <v>8518316</v>
      </c>
      <c r="I222" s="1090" t="s">
        <v>189</v>
      </c>
      <c r="J222" s="872">
        <f aca="true" t="shared" si="84" ref="J222:Q222">J218+J220</f>
        <v>3332200</v>
      </c>
      <c r="K222" s="872">
        <f t="shared" si="84"/>
        <v>2499150</v>
      </c>
      <c r="L222" s="872">
        <f t="shared" si="84"/>
        <v>2499150</v>
      </c>
      <c r="M222" s="872">
        <f t="shared" si="84"/>
        <v>0</v>
      </c>
      <c r="N222" s="872">
        <f t="shared" si="84"/>
        <v>833050</v>
      </c>
      <c r="O222" s="872">
        <f t="shared" si="84"/>
        <v>0</v>
      </c>
      <c r="P222" s="872">
        <f t="shared" si="84"/>
        <v>833050</v>
      </c>
      <c r="Q222" s="872">
        <f t="shared" si="84"/>
        <v>0</v>
      </c>
      <c r="R222" s="1169"/>
      <c r="S222" s="872">
        <f aca="true" t="shared" si="85" ref="S222:AG222">S218+S220</f>
        <v>833050</v>
      </c>
      <c r="T222" s="872">
        <f t="shared" si="85"/>
        <v>0</v>
      </c>
      <c r="U222" s="862">
        <f t="shared" si="85"/>
        <v>2499150</v>
      </c>
      <c r="V222" s="978">
        <f t="shared" si="85"/>
        <v>4685075</v>
      </c>
      <c r="W222" s="872">
        <f t="shared" si="85"/>
        <v>3513806</v>
      </c>
      <c r="X222" s="872">
        <f t="shared" si="85"/>
        <v>0</v>
      </c>
      <c r="Y222" s="872">
        <f t="shared" si="85"/>
        <v>1171269</v>
      </c>
      <c r="Z222" s="862">
        <f t="shared" si="85"/>
        <v>0</v>
      </c>
      <c r="AA222" s="916">
        <f t="shared" si="85"/>
        <v>3513806</v>
      </c>
      <c r="AB222" s="978">
        <f t="shared" si="85"/>
        <v>501041</v>
      </c>
      <c r="AC222" s="872">
        <f t="shared" si="85"/>
        <v>375781</v>
      </c>
      <c r="AD222" s="872">
        <f t="shared" si="85"/>
        <v>0</v>
      </c>
      <c r="AE222" s="872">
        <f t="shared" si="85"/>
        <v>125260</v>
      </c>
      <c r="AF222" s="862">
        <f t="shared" si="85"/>
        <v>0</v>
      </c>
      <c r="AG222" s="862">
        <f t="shared" si="85"/>
        <v>375781</v>
      </c>
    </row>
    <row r="223" spans="1:33" s="335" customFormat="1" ht="13.5" customHeight="1" hidden="1" thickBot="1">
      <c r="A223" s="1164"/>
      <c r="B223" s="1097"/>
      <c r="C223" s="823"/>
      <c r="D223" s="804"/>
      <c r="E223" s="804"/>
      <c r="F223" s="804"/>
      <c r="G223" s="824"/>
      <c r="H223" s="337">
        <f>H219+H221</f>
        <v>6388737</v>
      </c>
      <c r="I223" s="1131"/>
      <c r="J223" s="980"/>
      <c r="K223" s="980"/>
      <c r="L223" s="980"/>
      <c r="M223" s="980"/>
      <c r="N223" s="980"/>
      <c r="O223" s="980"/>
      <c r="P223" s="980"/>
      <c r="Q223" s="980"/>
      <c r="R223" s="1170"/>
      <c r="S223" s="980"/>
      <c r="T223" s="980"/>
      <c r="U223" s="863"/>
      <c r="V223" s="979"/>
      <c r="W223" s="980"/>
      <c r="X223" s="980"/>
      <c r="Y223" s="980"/>
      <c r="Z223" s="863"/>
      <c r="AA223" s="917"/>
      <c r="AB223" s="979"/>
      <c r="AC223" s="980"/>
      <c r="AD223" s="980"/>
      <c r="AE223" s="980"/>
      <c r="AF223" s="863"/>
      <c r="AG223" s="863"/>
    </row>
    <row r="224" spans="1:33" ht="13.5" customHeight="1" hidden="1">
      <c r="A224" s="778" t="s">
        <v>287</v>
      </c>
      <c r="B224" s="781"/>
      <c r="C224" s="851" t="s">
        <v>288</v>
      </c>
      <c r="D224" s="1111">
        <v>24</v>
      </c>
      <c r="E224" s="840" t="s">
        <v>286</v>
      </c>
      <c r="F224" s="789" t="s">
        <v>272</v>
      </c>
      <c r="G224" s="1176" t="s">
        <v>289</v>
      </c>
      <c r="H224" s="338">
        <v>8518316</v>
      </c>
      <c r="I224" s="777" t="s">
        <v>187</v>
      </c>
      <c r="J224" s="976">
        <f>K224+N224</f>
        <v>3332200</v>
      </c>
      <c r="K224" s="976">
        <f>L224+M224</f>
        <v>2499150</v>
      </c>
      <c r="L224" s="977">
        <v>2499150</v>
      </c>
      <c r="M224" s="977">
        <v>0</v>
      </c>
      <c r="N224" s="976">
        <f>O224+P224+Q224</f>
        <v>833050</v>
      </c>
      <c r="O224" s="977">
        <v>0</v>
      </c>
      <c r="P224" s="992">
        <v>833050</v>
      </c>
      <c r="Q224" s="992">
        <v>0</v>
      </c>
      <c r="R224" s="1246"/>
      <c r="S224" s="977">
        <v>833050</v>
      </c>
      <c r="T224" s="977">
        <v>0</v>
      </c>
      <c r="U224" s="864">
        <v>2499150</v>
      </c>
      <c r="V224" s="975">
        <f>W224+X224+Y224+Z224</f>
        <v>4685075</v>
      </c>
      <c r="W224" s="977">
        <v>3513806</v>
      </c>
      <c r="X224" s="977">
        <v>0</v>
      </c>
      <c r="Y224" s="992">
        <v>1171269</v>
      </c>
      <c r="Z224" s="986">
        <v>0</v>
      </c>
      <c r="AA224" s="918">
        <v>3513806</v>
      </c>
      <c r="AB224" s="975">
        <f>AC224+AD224+AE224+AF224</f>
        <v>501041</v>
      </c>
      <c r="AC224" s="977">
        <v>375781</v>
      </c>
      <c r="AD224" s="977">
        <v>0</v>
      </c>
      <c r="AE224" s="992">
        <v>125260</v>
      </c>
      <c r="AF224" s="986">
        <v>0</v>
      </c>
      <c r="AG224" s="864">
        <v>375781</v>
      </c>
    </row>
    <row r="225" spans="1:33" ht="13.5" customHeight="1" hidden="1">
      <c r="A225" s="1101"/>
      <c r="B225" s="782"/>
      <c r="C225" s="838"/>
      <c r="D225" s="838"/>
      <c r="E225" s="841"/>
      <c r="F225" s="844"/>
      <c r="G225" s="1105"/>
      <c r="H225" s="338">
        <v>6388737</v>
      </c>
      <c r="I225" s="776"/>
      <c r="J225" s="761"/>
      <c r="K225" s="761"/>
      <c r="L225" s="752"/>
      <c r="M225" s="752"/>
      <c r="N225" s="761"/>
      <c r="O225" s="752"/>
      <c r="P225" s="989"/>
      <c r="Q225" s="989"/>
      <c r="R225" s="1169"/>
      <c r="S225" s="752"/>
      <c r="T225" s="752"/>
      <c r="U225" s="762"/>
      <c r="V225" s="760"/>
      <c r="W225" s="752"/>
      <c r="X225" s="752"/>
      <c r="Y225" s="989"/>
      <c r="Z225" s="991"/>
      <c r="AA225" s="920"/>
      <c r="AB225" s="760"/>
      <c r="AC225" s="752"/>
      <c r="AD225" s="752"/>
      <c r="AE225" s="989"/>
      <c r="AF225" s="991"/>
      <c r="AG225" s="762"/>
    </row>
    <row r="226" spans="1:33" ht="13.5" customHeight="1" hidden="1">
      <c r="A226" s="780"/>
      <c r="B226" s="783"/>
      <c r="C226" s="839"/>
      <c r="D226" s="839"/>
      <c r="E226" s="842"/>
      <c r="F226" s="783"/>
      <c r="G226" s="772"/>
      <c r="H226" s="338">
        <v>0</v>
      </c>
      <c r="I226" s="775" t="s">
        <v>188</v>
      </c>
      <c r="J226" s="761">
        <f>K226+N226</f>
        <v>0</v>
      </c>
      <c r="K226" s="761">
        <f>L226+M226</f>
        <v>0</v>
      </c>
      <c r="L226" s="989">
        <v>0</v>
      </c>
      <c r="M226" s="989">
        <v>0</v>
      </c>
      <c r="N226" s="761">
        <f>O226+P226+Q226</f>
        <v>0</v>
      </c>
      <c r="O226" s="989">
        <v>0</v>
      </c>
      <c r="P226" s="989">
        <v>0</v>
      </c>
      <c r="Q226" s="989">
        <v>0</v>
      </c>
      <c r="R226" s="1144"/>
      <c r="S226" s="989">
        <v>0</v>
      </c>
      <c r="T226" s="989">
        <v>0</v>
      </c>
      <c r="U226" s="884">
        <v>0</v>
      </c>
      <c r="V226" s="760">
        <f>W226+X226+Y226+Z226</f>
        <v>0</v>
      </c>
      <c r="W226" s="752">
        <v>0</v>
      </c>
      <c r="X226" s="989">
        <v>0</v>
      </c>
      <c r="Y226" s="989">
        <v>0</v>
      </c>
      <c r="Z226" s="991">
        <v>0</v>
      </c>
      <c r="AA226" s="941">
        <v>0</v>
      </c>
      <c r="AB226" s="760">
        <f>AC226+AD226+AE226+AF226</f>
        <v>0</v>
      </c>
      <c r="AC226" s="752">
        <v>0</v>
      </c>
      <c r="AD226" s="989">
        <v>0</v>
      </c>
      <c r="AE226" s="989">
        <v>0</v>
      </c>
      <c r="AF226" s="991">
        <v>0</v>
      </c>
      <c r="AG226" s="884">
        <v>0</v>
      </c>
    </row>
    <row r="227" spans="1:33" ht="13.5" customHeight="1" hidden="1">
      <c r="A227" s="780"/>
      <c r="B227" s="783"/>
      <c r="C227" s="839"/>
      <c r="D227" s="839"/>
      <c r="E227" s="842"/>
      <c r="F227" s="783"/>
      <c r="G227" s="772"/>
      <c r="H227" s="346">
        <v>0</v>
      </c>
      <c r="I227" s="776"/>
      <c r="J227" s="761"/>
      <c r="K227" s="761"/>
      <c r="L227" s="989"/>
      <c r="M227" s="989"/>
      <c r="N227" s="761"/>
      <c r="O227" s="989"/>
      <c r="P227" s="989"/>
      <c r="Q227" s="989"/>
      <c r="R227" s="1013"/>
      <c r="S227" s="989"/>
      <c r="T227" s="989"/>
      <c r="U227" s="884"/>
      <c r="V227" s="760"/>
      <c r="W227" s="752"/>
      <c r="X227" s="989"/>
      <c r="Y227" s="989"/>
      <c r="Z227" s="991"/>
      <c r="AA227" s="941"/>
      <c r="AB227" s="760"/>
      <c r="AC227" s="752"/>
      <c r="AD227" s="989"/>
      <c r="AE227" s="989"/>
      <c r="AF227" s="991"/>
      <c r="AG227" s="884"/>
    </row>
    <row r="228" spans="1:33" ht="13.5" customHeight="1" hidden="1">
      <c r="A228" s="780"/>
      <c r="B228" s="783"/>
      <c r="C228" s="839"/>
      <c r="D228" s="839"/>
      <c r="E228" s="842"/>
      <c r="F228" s="783"/>
      <c r="G228" s="772"/>
      <c r="H228" s="340">
        <f>H224+H226</f>
        <v>8518316</v>
      </c>
      <c r="I228" s="775" t="s">
        <v>189</v>
      </c>
      <c r="J228" s="1028">
        <f aca="true" t="shared" si="86" ref="J228:Q228">J224+J226</f>
        <v>3332200</v>
      </c>
      <c r="K228" s="1028">
        <f t="shared" si="86"/>
        <v>2499150</v>
      </c>
      <c r="L228" s="1028">
        <f t="shared" si="86"/>
        <v>2499150</v>
      </c>
      <c r="M228" s="1028">
        <f t="shared" si="86"/>
        <v>0</v>
      </c>
      <c r="N228" s="1028">
        <f t="shared" si="86"/>
        <v>833050</v>
      </c>
      <c r="O228" s="1028">
        <f t="shared" si="86"/>
        <v>0</v>
      </c>
      <c r="P228" s="1028">
        <f t="shared" si="86"/>
        <v>833050</v>
      </c>
      <c r="Q228" s="1028">
        <f t="shared" si="86"/>
        <v>0</v>
      </c>
      <c r="R228" s="1169"/>
      <c r="S228" s="1028">
        <f aca="true" t="shared" si="87" ref="S228:AG228">S224+S226</f>
        <v>833050</v>
      </c>
      <c r="T228" s="1028">
        <f t="shared" si="87"/>
        <v>0</v>
      </c>
      <c r="U228" s="885">
        <f t="shared" si="87"/>
        <v>2499150</v>
      </c>
      <c r="V228" s="1026">
        <f t="shared" si="87"/>
        <v>4685075</v>
      </c>
      <c r="W228" s="1028">
        <f t="shared" si="87"/>
        <v>3513806</v>
      </c>
      <c r="X228" s="1028">
        <f t="shared" si="87"/>
        <v>0</v>
      </c>
      <c r="Y228" s="1028">
        <f t="shared" si="87"/>
        <v>1171269</v>
      </c>
      <c r="Z228" s="1024">
        <f t="shared" si="87"/>
        <v>0</v>
      </c>
      <c r="AA228" s="942">
        <f t="shared" si="87"/>
        <v>3513806</v>
      </c>
      <c r="AB228" s="1026">
        <f t="shared" si="87"/>
        <v>501041</v>
      </c>
      <c r="AC228" s="1028">
        <f t="shared" si="87"/>
        <v>375781</v>
      </c>
      <c r="AD228" s="1028">
        <f t="shared" si="87"/>
        <v>0</v>
      </c>
      <c r="AE228" s="1028">
        <f t="shared" si="87"/>
        <v>125260</v>
      </c>
      <c r="AF228" s="1024">
        <f t="shared" si="87"/>
        <v>0</v>
      </c>
      <c r="AG228" s="885">
        <f t="shared" si="87"/>
        <v>375781</v>
      </c>
    </row>
    <row r="229" spans="1:33" ht="13.5" customHeight="1" hidden="1" thickBot="1">
      <c r="A229" s="1102"/>
      <c r="B229" s="784"/>
      <c r="C229" s="839"/>
      <c r="D229" s="839"/>
      <c r="E229" s="843"/>
      <c r="F229" s="784"/>
      <c r="G229" s="773"/>
      <c r="H229" s="349">
        <f>H225+H227</f>
        <v>6388737</v>
      </c>
      <c r="I229" s="777"/>
      <c r="J229" s="1029"/>
      <c r="K229" s="1029"/>
      <c r="L229" s="1029"/>
      <c r="M229" s="1029"/>
      <c r="N229" s="1029"/>
      <c r="O229" s="1029"/>
      <c r="P229" s="1029"/>
      <c r="Q229" s="1029"/>
      <c r="R229" s="1170"/>
      <c r="S229" s="1029"/>
      <c r="T229" s="1029"/>
      <c r="U229" s="886"/>
      <c r="V229" s="1027"/>
      <c r="W229" s="1029"/>
      <c r="X229" s="1029"/>
      <c r="Y229" s="1029"/>
      <c r="Z229" s="1025"/>
      <c r="AA229" s="943"/>
      <c r="AB229" s="1027"/>
      <c r="AC229" s="1029"/>
      <c r="AD229" s="1029"/>
      <c r="AE229" s="1029"/>
      <c r="AF229" s="1025"/>
      <c r="AG229" s="886"/>
    </row>
    <row r="230" spans="1:33" s="335" customFormat="1" ht="13.5" customHeight="1" hidden="1">
      <c r="A230" s="1162"/>
      <c r="B230" s="781" t="s">
        <v>290</v>
      </c>
      <c r="C230" s="818" t="s">
        <v>291</v>
      </c>
      <c r="D230" s="819"/>
      <c r="E230" s="819"/>
      <c r="F230" s="819"/>
      <c r="G230" s="820"/>
      <c r="H230" s="336">
        <f>H236</f>
        <v>8534559</v>
      </c>
      <c r="I230" s="1088" t="s">
        <v>187</v>
      </c>
      <c r="J230" s="870">
        <f aca="true" t="shared" si="88" ref="J230:Q230">J236</f>
        <v>5307009</v>
      </c>
      <c r="K230" s="870">
        <f t="shared" si="88"/>
        <v>3980256</v>
      </c>
      <c r="L230" s="870">
        <f t="shared" si="88"/>
        <v>3980256</v>
      </c>
      <c r="M230" s="870">
        <f t="shared" si="88"/>
        <v>0</v>
      </c>
      <c r="N230" s="870">
        <f t="shared" si="88"/>
        <v>1326753</v>
      </c>
      <c r="O230" s="870">
        <f t="shared" si="88"/>
        <v>0</v>
      </c>
      <c r="P230" s="870">
        <f t="shared" si="88"/>
        <v>1326753</v>
      </c>
      <c r="Q230" s="870">
        <f t="shared" si="88"/>
        <v>0</v>
      </c>
      <c r="R230" s="1246"/>
      <c r="S230" s="870">
        <f aca="true" t="shared" si="89" ref="S230:AG230">S236</f>
        <v>1326753</v>
      </c>
      <c r="T230" s="870">
        <f t="shared" si="89"/>
        <v>0</v>
      </c>
      <c r="U230" s="873">
        <f t="shared" si="89"/>
        <v>3980256</v>
      </c>
      <c r="V230" s="994">
        <f t="shared" si="89"/>
        <v>3227550</v>
      </c>
      <c r="W230" s="870">
        <f t="shared" si="89"/>
        <v>2420663</v>
      </c>
      <c r="X230" s="870">
        <f t="shared" si="89"/>
        <v>0</v>
      </c>
      <c r="Y230" s="870">
        <f t="shared" si="89"/>
        <v>806887</v>
      </c>
      <c r="Z230" s="873">
        <f t="shared" si="89"/>
        <v>0</v>
      </c>
      <c r="AA230" s="928">
        <f t="shared" si="89"/>
        <v>2420663</v>
      </c>
      <c r="AB230" s="994">
        <f t="shared" si="89"/>
        <v>0</v>
      </c>
      <c r="AC230" s="870">
        <f t="shared" si="89"/>
        <v>0</v>
      </c>
      <c r="AD230" s="870">
        <f t="shared" si="89"/>
        <v>0</v>
      </c>
      <c r="AE230" s="870">
        <f t="shared" si="89"/>
        <v>0</v>
      </c>
      <c r="AF230" s="873">
        <f t="shared" si="89"/>
        <v>0</v>
      </c>
      <c r="AG230" s="873">
        <f t="shared" si="89"/>
        <v>0</v>
      </c>
    </row>
    <row r="231" spans="1:33" s="335" customFormat="1" ht="13.5" customHeight="1" hidden="1">
      <c r="A231" s="1145"/>
      <c r="B231" s="1095"/>
      <c r="C231" s="821"/>
      <c r="D231" s="801"/>
      <c r="E231" s="801"/>
      <c r="F231" s="801"/>
      <c r="G231" s="822"/>
      <c r="H231" s="336">
        <f>H237</f>
        <v>6400919</v>
      </c>
      <c r="I231" s="1089"/>
      <c r="J231" s="871"/>
      <c r="K231" s="871"/>
      <c r="L231" s="871"/>
      <c r="M231" s="871"/>
      <c r="N231" s="871"/>
      <c r="O231" s="871"/>
      <c r="P231" s="871"/>
      <c r="Q231" s="871"/>
      <c r="R231" s="1169"/>
      <c r="S231" s="871"/>
      <c r="T231" s="871"/>
      <c r="U231" s="874"/>
      <c r="V231" s="993"/>
      <c r="W231" s="871"/>
      <c r="X231" s="871"/>
      <c r="Y231" s="871"/>
      <c r="Z231" s="874"/>
      <c r="AA231" s="929"/>
      <c r="AB231" s="993"/>
      <c r="AC231" s="871"/>
      <c r="AD231" s="871"/>
      <c r="AE231" s="871"/>
      <c r="AF231" s="874"/>
      <c r="AG231" s="874"/>
    </row>
    <row r="232" spans="1:33" s="335" customFormat="1" ht="13.5" customHeight="1" hidden="1">
      <c r="A232" s="1163"/>
      <c r="B232" s="1096"/>
      <c r="C232" s="821"/>
      <c r="D232" s="801"/>
      <c r="E232" s="801"/>
      <c r="F232" s="801"/>
      <c r="G232" s="822"/>
      <c r="H232" s="336">
        <f>H238</f>
        <v>0</v>
      </c>
      <c r="I232" s="1090" t="s">
        <v>188</v>
      </c>
      <c r="J232" s="872">
        <f aca="true" t="shared" si="90" ref="J232:Q232">J238</f>
        <v>0</v>
      </c>
      <c r="K232" s="872">
        <f t="shared" si="90"/>
        <v>0</v>
      </c>
      <c r="L232" s="872">
        <f t="shared" si="90"/>
        <v>0</v>
      </c>
      <c r="M232" s="872">
        <f t="shared" si="90"/>
        <v>0</v>
      </c>
      <c r="N232" s="872">
        <f t="shared" si="90"/>
        <v>0</v>
      </c>
      <c r="O232" s="872">
        <f t="shared" si="90"/>
        <v>0</v>
      </c>
      <c r="P232" s="872">
        <f t="shared" si="90"/>
        <v>0</v>
      </c>
      <c r="Q232" s="872">
        <f t="shared" si="90"/>
        <v>0</v>
      </c>
      <c r="R232" s="1144"/>
      <c r="S232" s="872">
        <f aca="true" t="shared" si="91" ref="S232:AG232">S238</f>
        <v>0</v>
      </c>
      <c r="T232" s="872">
        <f t="shared" si="91"/>
        <v>0</v>
      </c>
      <c r="U232" s="862">
        <f t="shared" si="91"/>
        <v>0</v>
      </c>
      <c r="V232" s="978">
        <f t="shared" si="91"/>
        <v>0</v>
      </c>
      <c r="W232" s="872">
        <f t="shared" si="91"/>
        <v>0</v>
      </c>
      <c r="X232" s="872">
        <f t="shared" si="91"/>
        <v>0</v>
      </c>
      <c r="Y232" s="872">
        <f t="shared" si="91"/>
        <v>0</v>
      </c>
      <c r="Z232" s="862">
        <f t="shared" si="91"/>
        <v>0</v>
      </c>
      <c r="AA232" s="916">
        <f t="shared" si="91"/>
        <v>0</v>
      </c>
      <c r="AB232" s="978">
        <f t="shared" si="91"/>
        <v>0</v>
      </c>
      <c r="AC232" s="872">
        <f t="shared" si="91"/>
        <v>0</v>
      </c>
      <c r="AD232" s="872">
        <f t="shared" si="91"/>
        <v>0</v>
      </c>
      <c r="AE232" s="872">
        <f t="shared" si="91"/>
        <v>0</v>
      </c>
      <c r="AF232" s="862">
        <f t="shared" si="91"/>
        <v>0</v>
      </c>
      <c r="AG232" s="862">
        <f t="shared" si="91"/>
        <v>0</v>
      </c>
    </row>
    <row r="233" spans="1:33" s="335" customFormat="1" ht="13.5" customHeight="1" hidden="1">
      <c r="A233" s="1163"/>
      <c r="B233" s="1096"/>
      <c r="C233" s="821"/>
      <c r="D233" s="801"/>
      <c r="E233" s="801"/>
      <c r="F233" s="801"/>
      <c r="G233" s="822"/>
      <c r="H233" s="336">
        <f>H239</f>
        <v>0</v>
      </c>
      <c r="I233" s="1089"/>
      <c r="J233" s="871"/>
      <c r="K233" s="871"/>
      <c r="L233" s="871"/>
      <c r="M233" s="871"/>
      <c r="N233" s="871"/>
      <c r="O233" s="871"/>
      <c r="P233" s="871"/>
      <c r="Q233" s="871"/>
      <c r="R233" s="1013"/>
      <c r="S233" s="871"/>
      <c r="T233" s="871"/>
      <c r="U233" s="874"/>
      <c r="V233" s="993"/>
      <c r="W233" s="871"/>
      <c r="X233" s="871"/>
      <c r="Y233" s="871"/>
      <c r="Z233" s="874"/>
      <c r="AA233" s="929"/>
      <c r="AB233" s="993"/>
      <c r="AC233" s="871"/>
      <c r="AD233" s="871"/>
      <c r="AE233" s="871"/>
      <c r="AF233" s="874"/>
      <c r="AG233" s="874"/>
    </row>
    <row r="234" spans="1:33" s="335" customFormat="1" ht="13.5" customHeight="1" hidden="1">
      <c r="A234" s="1163"/>
      <c r="B234" s="1096"/>
      <c r="C234" s="821"/>
      <c r="D234" s="801"/>
      <c r="E234" s="801"/>
      <c r="F234" s="801"/>
      <c r="G234" s="822"/>
      <c r="H234" s="336">
        <f>H230+H232</f>
        <v>8534559</v>
      </c>
      <c r="I234" s="1090" t="s">
        <v>189</v>
      </c>
      <c r="J234" s="872">
        <f aca="true" t="shared" si="92" ref="J234:Q234">J230+J232</f>
        <v>5307009</v>
      </c>
      <c r="K234" s="872">
        <f t="shared" si="92"/>
        <v>3980256</v>
      </c>
      <c r="L234" s="872">
        <f t="shared" si="92"/>
        <v>3980256</v>
      </c>
      <c r="M234" s="872">
        <f t="shared" si="92"/>
        <v>0</v>
      </c>
      <c r="N234" s="872">
        <f t="shared" si="92"/>
        <v>1326753</v>
      </c>
      <c r="O234" s="872">
        <f t="shared" si="92"/>
        <v>0</v>
      </c>
      <c r="P234" s="872">
        <f t="shared" si="92"/>
        <v>1326753</v>
      </c>
      <c r="Q234" s="872">
        <f t="shared" si="92"/>
        <v>0</v>
      </c>
      <c r="R234" s="1169"/>
      <c r="S234" s="872">
        <f aca="true" t="shared" si="93" ref="S234:AG234">S230+S232</f>
        <v>1326753</v>
      </c>
      <c r="T234" s="872">
        <f t="shared" si="93"/>
        <v>0</v>
      </c>
      <c r="U234" s="862">
        <f t="shared" si="93"/>
        <v>3980256</v>
      </c>
      <c r="V234" s="978">
        <f t="shared" si="93"/>
        <v>3227550</v>
      </c>
      <c r="W234" s="872">
        <f t="shared" si="93"/>
        <v>2420663</v>
      </c>
      <c r="X234" s="872">
        <f t="shared" si="93"/>
        <v>0</v>
      </c>
      <c r="Y234" s="872">
        <f t="shared" si="93"/>
        <v>806887</v>
      </c>
      <c r="Z234" s="862">
        <f t="shared" si="93"/>
        <v>0</v>
      </c>
      <c r="AA234" s="916">
        <f t="shared" si="93"/>
        <v>2420663</v>
      </c>
      <c r="AB234" s="978">
        <f t="shared" si="93"/>
        <v>0</v>
      </c>
      <c r="AC234" s="872">
        <f t="shared" si="93"/>
        <v>0</v>
      </c>
      <c r="AD234" s="872">
        <f t="shared" si="93"/>
        <v>0</v>
      </c>
      <c r="AE234" s="872">
        <f t="shared" si="93"/>
        <v>0</v>
      </c>
      <c r="AF234" s="862">
        <f t="shared" si="93"/>
        <v>0</v>
      </c>
      <c r="AG234" s="862">
        <f t="shared" si="93"/>
        <v>0</v>
      </c>
    </row>
    <row r="235" spans="1:33" s="335" customFormat="1" ht="13.5" customHeight="1" hidden="1" thickBot="1">
      <c r="A235" s="1164"/>
      <c r="B235" s="1097"/>
      <c r="C235" s="823"/>
      <c r="D235" s="804"/>
      <c r="E235" s="804"/>
      <c r="F235" s="804"/>
      <c r="G235" s="824"/>
      <c r="H235" s="337">
        <f>H231+H233</f>
        <v>6400919</v>
      </c>
      <c r="I235" s="1131"/>
      <c r="J235" s="980"/>
      <c r="K235" s="980"/>
      <c r="L235" s="980"/>
      <c r="M235" s="980"/>
      <c r="N235" s="980"/>
      <c r="O235" s="980"/>
      <c r="P235" s="980"/>
      <c r="Q235" s="980"/>
      <c r="R235" s="1170"/>
      <c r="S235" s="980"/>
      <c r="T235" s="980"/>
      <c r="U235" s="863"/>
      <c r="V235" s="979"/>
      <c r="W235" s="980"/>
      <c r="X235" s="980"/>
      <c r="Y235" s="980"/>
      <c r="Z235" s="863"/>
      <c r="AA235" s="917"/>
      <c r="AB235" s="979"/>
      <c r="AC235" s="980"/>
      <c r="AD235" s="980"/>
      <c r="AE235" s="980"/>
      <c r="AF235" s="863"/>
      <c r="AG235" s="863"/>
    </row>
    <row r="236" spans="1:33" ht="13.5" customHeight="1" hidden="1">
      <c r="A236" s="1189" t="s">
        <v>292</v>
      </c>
      <c r="B236" s="845"/>
      <c r="C236" s="1156" t="s">
        <v>293</v>
      </c>
      <c r="D236" s="1111">
        <v>24</v>
      </c>
      <c r="E236" s="837" t="s">
        <v>291</v>
      </c>
      <c r="F236" s="837" t="s">
        <v>272</v>
      </c>
      <c r="G236" s="1176" t="s">
        <v>294</v>
      </c>
      <c r="H236" s="338">
        <v>8534559</v>
      </c>
      <c r="I236" s="777" t="s">
        <v>187</v>
      </c>
      <c r="J236" s="976">
        <f>K236+N236</f>
        <v>5307009</v>
      </c>
      <c r="K236" s="976">
        <f>L236+M236</f>
        <v>3980256</v>
      </c>
      <c r="L236" s="977">
        <v>3980256</v>
      </c>
      <c r="M236" s="977">
        <v>0</v>
      </c>
      <c r="N236" s="976">
        <f>O236+P236+Q236</f>
        <v>1326753</v>
      </c>
      <c r="O236" s="977">
        <v>0</v>
      </c>
      <c r="P236" s="977">
        <v>1326753</v>
      </c>
      <c r="Q236" s="977">
        <v>0</v>
      </c>
      <c r="R236" s="1246"/>
      <c r="S236" s="977">
        <v>1326753</v>
      </c>
      <c r="T236" s="977">
        <v>0</v>
      </c>
      <c r="U236" s="864">
        <v>3980256</v>
      </c>
      <c r="V236" s="975">
        <f>W236+X236+Y236+Z236</f>
        <v>3227550</v>
      </c>
      <c r="W236" s="977">
        <v>2420663</v>
      </c>
      <c r="X236" s="977">
        <v>0</v>
      </c>
      <c r="Y236" s="977">
        <v>806887</v>
      </c>
      <c r="Z236" s="973">
        <v>0</v>
      </c>
      <c r="AA236" s="918">
        <v>2420663</v>
      </c>
      <c r="AB236" s="975">
        <f>AC236+AD236+AE236+AF236</f>
        <v>0</v>
      </c>
      <c r="AC236" s="977">
        <v>0</v>
      </c>
      <c r="AD236" s="977">
        <v>0</v>
      </c>
      <c r="AE236" s="977">
        <v>0</v>
      </c>
      <c r="AF236" s="973">
        <v>0</v>
      </c>
      <c r="AG236" s="864">
        <v>0</v>
      </c>
    </row>
    <row r="237" spans="1:33" ht="13.5" customHeight="1" hidden="1">
      <c r="A237" s="1189"/>
      <c r="B237" s="845"/>
      <c r="C237" s="846"/>
      <c r="D237" s="838"/>
      <c r="E237" s="838"/>
      <c r="F237" s="851"/>
      <c r="G237" s="771"/>
      <c r="H237" s="338">
        <v>6400919</v>
      </c>
      <c r="I237" s="776"/>
      <c r="J237" s="761"/>
      <c r="K237" s="761"/>
      <c r="L237" s="752"/>
      <c r="M237" s="752"/>
      <c r="N237" s="761"/>
      <c r="O237" s="752"/>
      <c r="P237" s="752"/>
      <c r="Q237" s="752"/>
      <c r="R237" s="1169"/>
      <c r="S237" s="752"/>
      <c r="T237" s="752"/>
      <c r="U237" s="762"/>
      <c r="V237" s="760"/>
      <c r="W237" s="752"/>
      <c r="X237" s="752"/>
      <c r="Y237" s="752"/>
      <c r="Z237" s="754"/>
      <c r="AA237" s="920"/>
      <c r="AB237" s="760"/>
      <c r="AC237" s="752"/>
      <c r="AD237" s="752"/>
      <c r="AE237" s="752"/>
      <c r="AF237" s="754"/>
      <c r="AG237" s="762"/>
    </row>
    <row r="238" spans="1:33" ht="13.5" customHeight="1" hidden="1">
      <c r="A238" s="1190"/>
      <c r="B238" s="839"/>
      <c r="C238" s="847"/>
      <c r="D238" s="839"/>
      <c r="E238" s="839"/>
      <c r="F238" s="839"/>
      <c r="G238" s="772"/>
      <c r="H238" s="338">
        <v>0</v>
      </c>
      <c r="I238" s="775" t="s">
        <v>188</v>
      </c>
      <c r="J238" s="761">
        <f>K238+N238</f>
        <v>0</v>
      </c>
      <c r="K238" s="761">
        <f>L238+M238</f>
        <v>0</v>
      </c>
      <c r="L238" s="989">
        <v>0</v>
      </c>
      <c r="M238" s="989">
        <v>0</v>
      </c>
      <c r="N238" s="761">
        <f>O238+P238+Q238</f>
        <v>0</v>
      </c>
      <c r="O238" s="989">
        <v>0</v>
      </c>
      <c r="P238" s="989">
        <v>0</v>
      </c>
      <c r="Q238" s="989">
        <v>0</v>
      </c>
      <c r="R238" s="1144"/>
      <c r="S238" s="989">
        <v>0</v>
      </c>
      <c r="T238" s="989">
        <v>0</v>
      </c>
      <c r="U238" s="884">
        <v>0</v>
      </c>
      <c r="V238" s="760">
        <f>W238+X238+Y238+Z238</f>
        <v>0</v>
      </c>
      <c r="W238" s="752">
        <v>0</v>
      </c>
      <c r="X238" s="989">
        <v>0</v>
      </c>
      <c r="Y238" s="989">
        <v>0</v>
      </c>
      <c r="Z238" s="991">
        <v>0</v>
      </c>
      <c r="AA238" s="941">
        <v>0</v>
      </c>
      <c r="AB238" s="760">
        <f>AC238+AD238+AE238+AF238</f>
        <v>0</v>
      </c>
      <c r="AC238" s="752">
        <v>0</v>
      </c>
      <c r="AD238" s="989">
        <v>0</v>
      </c>
      <c r="AE238" s="989">
        <v>0</v>
      </c>
      <c r="AF238" s="991">
        <v>0</v>
      </c>
      <c r="AG238" s="884">
        <v>0</v>
      </c>
    </row>
    <row r="239" spans="1:33" ht="13.5" customHeight="1" hidden="1">
      <c r="A239" s="1190"/>
      <c r="B239" s="839"/>
      <c r="C239" s="847"/>
      <c r="D239" s="839"/>
      <c r="E239" s="839"/>
      <c r="F239" s="839"/>
      <c r="G239" s="772"/>
      <c r="H239" s="346">
        <v>0</v>
      </c>
      <c r="I239" s="776"/>
      <c r="J239" s="761"/>
      <c r="K239" s="761"/>
      <c r="L239" s="989"/>
      <c r="M239" s="989"/>
      <c r="N239" s="761"/>
      <c r="O239" s="989"/>
      <c r="P239" s="989"/>
      <c r="Q239" s="989"/>
      <c r="R239" s="1013"/>
      <c r="S239" s="989"/>
      <c r="T239" s="989"/>
      <c r="U239" s="884"/>
      <c r="V239" s="760"/>
      <c r="W239" s="752"/>
      <c r="X239" s="989"/>
      <c r="Y239" s="989"/>
      <c r="Z239" s="991"/>
      <c r="AA239" s="941"/>
      <c r="AB239" s="760"/>
      <c r="AC239" s="752"/>
      <c r="AD239" s="989"/>
      <c r="AE239" s="989"/>
      <c r="AF239" s="991"/>
      <c r="AG239" s="884"/>
    </row>
    <row r="240" spans="1:33" ht="13.5" customHeight="1" hidden="1">
      <c r="A240" s="1190"/>
      <c r="B240" s="839"/>
      <c r="C240" s="847"/>
      <c r="D240" s="839"/>
      <c r="E240" s="839"/>
      <c r="F240" s="839"/>
      <c r="G240" s="772"/>
      <c r="H240" s="340">
        <f>H236+H238</f>
        <v>8534559</v>
      </c>
      <c r="I240" s="775" t="s">
        <v>189</v>
      </c>
      <c r="J240" s="1028">
        <f aca="true" t="shared" si="94" ref="J240:Q240">J236+J238</f>
        <v>5307009</v>
      </c>
      <c r="K240" s="1028">
        <f t="shared" si="94"/>
        <v>3980256</v>
      </c>
      <c r="L240" s="1028">
        <f t="shared" si="94"/>
        <v>3980256</v>
      </c>
      <c r="M240" s="1028">
        <f t="shared" si="94"/>
        <v>0</v>
      </c>
      <c r="N240" s="1028">
        <f t="shared" si="94"/>
        <v>1326753</v>
      </c>
      <c r="O240" s="1028">
        <f t="shared" si="94"/>
        <v>0</v>
      </c>
      <c r="P240" s="1028">
        <f t="shared" si="94"/>
        <v>1326753</v>
      </c>
      <c r="Q240" s="1028">
        <f t="shared" si="94"/>
        <v>0</v>
      </c>
      <c r="R240" s="1169"/>
      <c r="S240" s="1028">
        <f aca="true" t="shared" si="95" ref="S240:AG240">S236+S238</f>
        <v>1326753</v>
      </c>
      <c r="T240" s="1028">
        <f t="shared" si="95"/>
        <v>0</v>
      </c>
      <c r="U240" s="885">
        <f t="shared" si="95"/>
        <v>3980256</v>
      </c>
      <c r="V240" s="1026">
        <f t="shared" si="95"/>
        <v>3227550</v>
      </c>
      <c r="W240" s="1028">
        <f t="shared" si="95"/>
        <v>2420663</v>
      </c>
      <c r="X240" s="1028">
        <f t="shared" si="95"/>
        <v>0</v>
      </c>
      <c r="Y240" s="1028">
        <f t="shared" si="95"/>
        <v>806887</v>
      </c>
      <c r="Z240" s="1024">
        <f t="shared" si="95"/>
        <v>0</v>
      </c>
      <c r="AA240" s="942">
        <f t="shared" si="95"/>
        <v>2420663</v>
      </c>
      <c r="AB240" s="1026">
        <f t="shared" si="95"/>
        <v>0</v>
      </c>
      <c r="AC240" s="1028">
        <f t="shared" si="95"/>
        <v>0</v>
      </c>
      <c r="AD240" s="1028">
        <f t="shared" si="95"/>
        <v>0</v>
      </c>
      <c r="AE240" s="1028">
        <f t="shared" si="95"/>
        <v>0</v>
      </c>
      <c r="AF240" s="1024">
        <f t="shared" si="95"/>
        <v>0</v>
      </c>
      <c r="AG240" s="885">
        <f t="shared" si="95"/>
        <v>0</v>
      </c>
    </row>
    <row r="241" spans="1:33" ht="13.5" customHeight="1" hidden="1" thickBot="1">
      <c r="A241" s="1190"/>
      <c r="B241" s="839"/>
      <c r="C241" s="847"/>
      <c r="D241" s="839"/>
      <c r="E241" s="839"/>
      <c r="F241" s="839"/>
      <c r="G241" s="773"/>
      <c r="H241" s="340">
        <f>H237+H239</f>
        <v>6400919</v>
      </c>
      <c r="I241" s="777"/>
      <c r="J241" s="1029"/>
      <c r="K241" s="1029"/>
      <c r="L241" s="1029"/>
      <c r="M241" s="1029"/>
      <c r="N241" s="1029"/>
      <c r="O241" s="1029"/>
      <c r="P241" s="1029"/>
      <c r="Q241" s="1029"/>
      <c r="R241" s="1170"/>
      <c r="S241" s="1029"/>
      <c r="T241" s="1029"/>
      <c r="U241" s="886"/>
      <c r="V241" s="1027"/>
      <c r="W241" s="1029"/>
      <c r="X241" s="1029"/>
      <c r="Y241" s="1029"/>
      <c r="Z241" s="1025"/>
      <c r="AA241" s="943"/>
      <c r="AB241" s="1027"/>
      <c r="AC241" s="1029"/>
      <c r="AD241" s="1029"/>
      <c r="AE241" s="1029"/>
      <c r="AF241" s="1025"/>
      <c r="AG241" s="886"/>
    </row>
    <row r="242" spans="1:33" s="335" customFormat="1" ht="15.75" customHeight="1" hidden="1">
      <c r="A242" s="1183" t="s">
        <v>295</v>
      </c>
      <c r="B242" s="826"/>
      <c r="C242" s="809" t="s">
        <v>296</v>
      </c>
      <c r="D242" s="810"/>
      <c r="E242" s="810"/>
      <c r="F242" s="810"/>
      <c r="G242" s="811"/>
      <c r="H242" s="350">
        <f>H248+H260+H272</f>
        <v>13319659</v>
      </c>
      <c r="I242" s="1179" t="s">
        <v>187</v>
      </c>
      <c r="J242" s="870">
        <f aca="true" t="shared" si="96" ref="J242:AG242">J248+J260+J272</f>
        <v>8787028</v>
      </c>
      <c r="K242" s="870">
        <f t="shared" si="96"/>
        <v>5291679</v>
      </c>
      <c r="L242" s="870">
        <f t="shared" si="96"/>
        <v>283344</v>
      </c>
      <c r="M242" s="870">
        <f t="shared" si="96"/>
        <v>5008335</v>
      </c>
      <c r="N242" s="870">
        <f t="shared" si="96"/>
        <v>3495349</v>
      </c>
      <c r="O242" s="870">
        <f t="shared" si="96"/>
        <v>493162</v>
      </c>
      <c r="P242" s="870">
        <f t="shared" si="96"/>
        <v>2634734</v>
      </c>
      <c r="Q242" s="870">
        <f t="shared" si="96"/>
        <v>367453</v>
      </c>
      <c r="R242" s="870">
        <f t="shared" si="96"/>
        <v>0</v>
      </c>
      <c r="S242" s="870">
        <f t="shared" si="96"/>
        <v>121433</v>
      </c>
      <c r="T242" s="870">
        <f t="shared" si="96"/>
        <v>3373916</v>
      </c>
      <c r="U242" s="873">
        <f t="shared" si="96"/>
        <v>2833439</v>
      </c>
      <c r="V242" s="994">
        <f t="shared" si="96"/>
        <v>4264915</v>
      </c>
      <c r="W242" s="870">
        <f t="shared" si="96"/>
        <v>2435842</v>
      </c>
      <c r="X242" s="870">
        <f t="shared" si="96"/>
        <v>80375</v>
      </c>
      <c r="Y242" s="870">
        <f t="shared" si="96"/>
        <v>1711398</v>
      </c>
      <c r="Z242" s="873">
        <f t="shared" si="96"/>
        <v>37300</v>
      </c>
      <c r="AA242" s="873">
        <f t="shared" si="96"/>
        <v>2036402</v>
      </c>
      <c r="AB242" s="994">
        <f t="shared" si="96"/>
        <v>267718</v>
      </c>
      <c r="AC242" s="870">
        <f t="shared" si="96"/>
        <v>147561</v>
      </c>
      <c r="AD242" s="870">
        <f t="shared" si="96"/>
        <v>0</v>
      </c>
      <c r="AE242" s="870">
        <f t="shared" si="96"/>
        <v>120157</v>
      </c>
      <c r="AF242" s="873">
        <f t="shared" si="96"/>
        <v>0</v>
      </c>
      <c r="AG242" s="873">
        <f t="shared" si="96"/>
        <v>147561</v>
      </c>
    </row>
    <row r="243" spans="1:33" s="335" customFormat="1" ht="12.75" hidden="1">
      <c r="A243" s="1184"/>
      <c r="B243" s="829"/>
      <c r="C243" s="812"/>
      <c r="D243" s="813"/>
      <c r="E243" s="813"/>
      <c r="F243" s="813"/>
      <c r="G243" s="814"/>
      <c r="H243" s="350">
        <f>H249+H261+H273</f>
        <v>7875082</v>
      </c>
      <c r="I243" s="1180"/>
      <c r="J243" s="871"/>
      <c r="K243" s="871"/>
      <c r="L243" s="871"/>
      <c r="M243" s="871"/>
      <c r="N243" s="871"/>
      <c r="O243" s="871"/>
      <c r="P243" s="871"/>
      <c r="Q243" s="871"/>
      <c r="R243" s="871"/>
      <c r="S243" s="871"/>
      <c r="T243" s="871"/>
      <c r="U243" s="874"/>
      <c r="V243" s="993"/>
      <c r="W243" s="871"/>
      <c r="X243" s="871"/>
      <c r="Y243" s="871"/>
      <c r="Z243" s="874"/>
      <c r="AA243" s="874"/>
      <c r="AB243" s="993"/>
      <c r="AC243" s="871"/>
      <c r="AD243" s="871"/>
      <c r="AE243" s="871"/>
      <c r="AF243" s="874"/>
      <c r="AG243" s="874"/>
    </row>
    <row r="244" spans="1:33" s="335" customFormat="1" ht="12.75" hidden="1">
      <c r="A244" s="1185"/>
      <c r="B244" s="1186"/>
      <c r="C244" s="812"/>
      <c r="D244" s="813"/>
      <c r="E244" s="813"/>
      <c r="F244" s="813"/>
      <c r="G244" s="814"/>
      <c r="H244" s="350">
        <f>H250+H262+H274</f>
        <v>0</v>
      </c>
      <c r="I244" s="1181" t="s">
        <v>188</v>
      </c>
      <c r="J244" s="872">
        <f aca="true" t="shared" si="97" ref="J244:AG244">J250+J262+J274</f>
        <v>0</v>
      </c>
      <c r="K244" s="872">
        <f t="shared" si="97"/>
        <v>0</v>
      </c>
      <c r="L244" s="872">
        <f t="shared" si="97"/>
        <v>0</v>
      </c>
      <c r="M244" s="872">
        <f t="shared" si="97"/>
        <v>0</v>
      </c>
      <c r="N244" s="872">
        <f t="shared" si="97"/>
        <v>0</v>
      </c>
      <c r="O244" s="872">
        <f t="shared" si="97"/>
        <v>0</v>
      </c>
      <c r="P244" s="872">
        <f t="shared" si="97"/>
        <v>0</v>
      </c>
      <c r="Q244" s="872">
        <f t="shared" si="97"/>
        <v>0</v>
      </c>
      <c r="R244" s="872">
        <f t="shared" si="97"/>
        <v>0</v>
      </c>
      <c r="S244" s="872">
        <f t="shared" si="97"/>
        <v>0</v>
      </c>
      <c r="T244" s="872">
        <f t="shared" si="97"/>
        <v>0</v>
      </c>
      <c r="U244" s="862">
        <f t="shared" si="97"/>
        <v>0</v>
      </c>
      <c r="V244" s="978">
        <f t="shared" si="97"/>
        <v>0</v>
      </c>
      <c r="W244" s="872">
        <f t="shared" si="97"/>
        <v>0</v>
      </c>
      <c r="X244" s="872">
        <f t="shared" si="97"/>
        <v>0</v>
      </c>
      <c r="Y244" s="872">
        <f t="shared" si="97"/>
        <v>0</v>
      </c>
      <c r="Z244" s="862">
        <f t="shared" si="97"/>
        <v>0</v>
      </c>
      <c r="AA244" s="862">
        <f t="shared" si="97"/>
        <v>0</v>
      </c>
      <c r="AB244" s="978">
        <f t="shared" si="97"/>
        <v>0</v>
      </c>
      <c r="AC244" s="872">
        <f t="shared" si="97"/>
        <v>0</v>
      </c>
      <c r="AD244" s="872">
        <f t="shared" si="97"/>
        <v>0</v>
      </c>
      <c r="AE244" s="872">
        <f t="shared" si="97"/>
        <v>0</v>
      </c>
      <c r="AF244" s="862">
        <f t="shared" si="97"/>
        <v>0</v>
      </c>
      <c r="AG244" s="862">
        <f t="shared" si="97"/>
        <v>0</v>
      </c>
    </row>
    <row r="245" spans="1:33" s="335" customFormat="1" ht="12.75" hidden="1">
      <c r="A245" s="1185"/>
      <c r="B245" s="1186"/>
      <c r="C245" s="812"/>
      <c r="D245" s="813"/>
      <c r="E245" s="813"/>
      <c r="F245" s="813"/>
      <c r="G245" s="814"/>
      <c r="H245" s="350">
        <f>H251+H263+H275</f>
        <v>0</v>
      </c>
      <c r="I245" s="1182"/>
      <c r="J245" s="871"/>
      <c r="K245" s="871"/>
      <c r="L245" s="871"/>
      <c r="M245" s="871"/>
      <c r="N245" s="871"/>
      <c r="O245" s="871"/>
      <c r="P245" s="871"/>
      <c r="Q245" s="871"/>
      <c r="R245" s="871"/>
      <c r="S245" s="871"/>
      <c r="T245" s="871"/>
      <c r="U245" s="874"/>
      <c r="V245" s="993"/>
      <c r="W245" s="871"/>
      <c r="X245" s="871"/>
      <c r="Y245" s="871"/>
      <c r="Z245" s="874"/>
      <c r="AA245" s="874"/>
      <c r="AB245" s="993"/>
      <c r="AC245" s="871"/>
      <c r="AD245" s="871"/>
      <c r="AE245" s="871"/>
      <c r="AF245" s="874"/>
      <c r="AG245" s="874"/>
    </row>
    <row r="246" spans="1:33" s="335" customFormat="1" ht="12.75" hidden="1">
      <c r="A246" s="1185"/>
      <c r="B246" s="1186"/>
      <c r="C246" s="812"/>
      <c r="D246" s="813"/>
      <c r="E246" s="813"/>
      <c r="F246" s="813"/>
      <c r="G246" s="814"/>
      <c r="H246" s="336">
        <f>H242+H244</f>
        <v>13319659</v>
      </c>
      <c r="I246" s="1181" t="s">
        <v>189</v>
      </c>
      <c r="J246" s="872">
        <f aca="true" t="shared" si="98" ref="J246:AG246">J242+J244</f>
        <v>8787028</v>
      </c>
      <c r="K246" s="872">
        <f t="shared" si="98"/>
        <v>5291679</v>
      </c>
      <c r="L246" s="872">
        <f t="shared" si="98"/>
        <v>283344</v>
      </c>
      <c r="M246" s="872">
        <f t="shared" si="98"/>
        <v>5008335</v>
      </c>
      <c r="N246" s="872">
        <f t="shared" si="98"/>
        <v>3495349</v>
      </c>
      <c r="O246" s="872">
        <f t="shared" si="98"/>
        <v>493162</v>
      </c>
      <c r="P246" s="872">
        <f t="shared" si="98"/>
        <v>2634734</v>
      </c>
      <c r="Q246" s="872">
        <f t="shared" si="98"/>
        <v>367453</v>
      </c>
      <c r="R246" s="872">
        <f t="shared" si="98"/>
        <v>0</v>
      </c>
      <c r="S246" s="872">
        <f t="shared" si="98"/>
        <v>121433</v>
      </c>
      <c r="T246" s="872">
        <f t="shared" si="98"/>
        <v>3373916</v>
      </c>
      <c r="U246" s="862">
        <f t="shared" si="98"/>
        <v>2833439</v>
      </c>
      <c r="V246" s="978">
        <f t="shared" si="98"/>
        <v>4264915</v>
      </c>
      <c r="W246" s="872">
        <f t="shared" si="98"/>
        <v>2435842</v>
      </c>
      <c r="X246" s="872">
        <f t="shared" si="98"/>
        <v>80375</v>
      </c>
      <c r="Y246" s="872">
        <f t="shared" si="98"/>
        <v>1711398</v>
      </c>
      <c r="Z246" s="862">
        <f t="shared" si="98"/>
        <v>37300</v>
      </c>
      <c r="AA246" s="862">
        <f t="shared" si="98"/>
        <v>2036402</v>
      </c>
      <c r="AB246" s="978">
        <f t="shared" si="98"/>
        <v>267718</v>
      </c>
      <c r="AC246" s="872">
        <f t="shared" si="98"/>
        <v>147561</v>
      </c>
      <c r="AD246" s="872">
        <f t="shared" si="98"/>
        <v>0</v>
      </c>
      <c r="AE246" s="872">
        <f t="shared" si="98"/>
        <v>120157</v>
      </c>
      <c r="AF246" s="862">
        <f t="shared" si="98"/>
        <v>0</v>
      </c>
      <c r="AG246" s="862">
        <f t="shared" si="98"/>
        <v>147561</v>
      </c>
    </row>
    <row r="247" spans="1:33" s="335" customFormat="1" ht="13.5" hidden="1" thickBot="1">
      <c r="A247" s="1180"/>
      <c r="B247" s="1187"/>
      <c r="C247" s="815"/>
      <c r="D247" s="816"/>
      <c r="E247" s="816"/>
      <c r="F247" s="816"/>
      <c r="G247" s="817"/>
      <c r="H247" s="337">
        <f>H243+H245</f>
        <v>7875082</v>
      </c>
      <c r="I247" s="1188"/>
      <c r="J247" s="980"/>
      <c r="K247" s="980"/>
      <c r="L247" s="980"/>
      <c r="M247" s="980"/>
      <c r="N247" s="980"/>
      <c r="O247" s="980"/>
      <c r="P247" s="980"/>
      <c r="Q247" s="980"/>
      <c r="R247" s="980"/>
      <c r="S247" s="980"/>
      <c r="T247" s="980"/>
      <c r="U247" s="863"/>
      <c r="V247" s="979"/>
      <c r="W247" s="980"/>
      <c r="X247" s="980"/>
      <c r="Y247" s="980"/>
      <c r="Z247" s="863"/>
      <c r="AA247" s="863"/>
      <c r="AB247" s="979"/>
      <c r="AC247" s="980"/>
      <c r="AD247" s="980"/>
      <c r="AE247" s="980"/>
      <c r="AF247" s="863"/>
      <c r="AG247" s="863"/>
    </row>
    <row r="248" spans="1:33" s="335" customFormat="1" ht="12.75" hidden="1">
      <c r="A248" s="1177"/>
      <c r="B248" s="1130" t="s">
        <v>297</v>
      </c>
      <c r="C248" s="825" t="s">
        <v>298</v>
      </c>
      <c r="D248" s="826"/>
      <c r="E248" s="826"/>
      <c r="F248" s="826"/>
      <c r="G248" s="827"/>
      <c r="H248" s="351">
        <f>H254</f>
        <v>2370000</v>
      </c>
      <c r="I248" s="1088" t="s">
        <v>187</v>
      </c>
      <c r="J248" s="1064">
        <f aca="true" t="shared" si="99" ref="J248:AG248">J254</f>
        <v>1799700</v>
      </c>
      <c r="K248" s="870">
        <f t="shared" si="99"/>
        <v>1260560</v>
      </c>
      <c r="L248" s="870">
        <f t="shared" si="99"/>
        <v>0</v>
      </c>
      <c r="M248" s="870">
        <f t="shared" si="99"/>
        <v>1260560</v>
      </c>
      <c r="N248" s="870">
        <f t="shared" si="99"/>
        <v>539140</v>
      </c>
      <c r="O248" s="870">
        <f t="shared" si="99"/>
        <v>253625</v>
      </c>
      <c r="P248" s="870">
        <f t="shared" si="99"/>
        <v>167815</v>
      </c>
      <c r="Q248" s="870">
        <f t="shared" si="99"/>
        <v>117700</v>
      </c>
      <c r="R248" s="870">
        <f t="shared" si="99"/>
        <v>0</v>
      </c>
      <c r="S248" s="870">
        <f t="shared" si="99"/>
        <v>0</v>
      </c>
      <c r="T248" s="870">
        <f t="shared" si="99"/>
        <v>539140</v>
      </c>
      <c r="U248" s="873">
        <f t="shared" si="99"/>
        <v>0</v>
      </c>
      <c r="V248" s="1022">
        <f t="shared" si="99"/>
        <v>570300</v>
      </c>
      <c r="W248" s="870">
        <f t="shared" si="99"/>
        <v>399440</v>
      </c>
      <c r="X248" s="870">
        <f t="shared" si="99"/>
        <v>80375</v>
      </c>
      <c r="Y248" s="870">
        <f t="shared" si="99"/>
        <v>53185</v>
      </c>
      <c r="Z248" s="873">
        <f t="shared" si="99"/>
        <v>37300</v>
      </c>
      <c r="AA248" s="928">
        <f t="shared" si="99"/>
        <v>0</v>
      </c>
      <c r="AB248" s="1022">
        <f t="shared" si="99"/>
        <v>0</v>
      </c>
      <c r="AC248" s="870">
        <f t="shared" si="99"/>
        <v>0</v>
      </c>
      <c r="AD248" s="870">
        <f t="shared" si="99"/>
        <v>0</v>
      </c>
      <c r="AE248" s="870">
        <f t="shared" si="99"/>
        <v>0</v>
      </c>
      <c r="AF248" s="873">
        <f t="shared" si="99"/>
        <v>0</v>
      </c>
      <c r="AG248" s="873">
        <f t="shared" si="99"/>
        <v>0</v>
      </c>
    </row>
    <row r="249" spans="1:33" s="335" customFormat="1" ht="12.75" hidden="1">
      <c r="A249" s="1145"/>
      <c r="B249" s="1095"/>
      <c r="C249" s="828"/>
      <c r="D249" s="829"/>
      <c r="E249" s="829"/>
      <c r="F249" s="829"/>
      <c r="G249" s="830"/>
      <c r="H249" s="351">
        <f>H255</f>
        <v>1660000</v>
      </c>
      <c r="I249" s="1134"/>
      <c r="J249" s="1062"/>
      <c r="K249" s="872"/>
      <c r="L249" s="872"/>
      <c r="M249" s="872"/>
      <c r="N249" s="872"/>
      <c r="O249" s="872"/>
      <c r="P249" s="872"/>
      <c r="Q249" s="872"/>
      <c r="R249" s="872"/>
      <c r="S249" s="872"/>
      <c r="T249" s="872"/>
      <c r="U249" s="862"/>
      <c r="V249" s="1023"/>
      <c r="W249" s="872"/>
      <c r="X249" s="872"/>
      <c r="Y249" s="872"/>
      <c r="Z249" s="862"/>
      <c r="AA249" s="916"/>
      <c r="AB249" s="1023"/>
      <c r="AC249" s="872"/>
      <c r="AD249" s="872"/>
      <c r="AE249" s="872"/>
      <c r="AF249" s="862"/>
      <c r="AG249" s="862"/>
    </row>
    <row r="250" spans="1:33" s="335" customFormat="1" ht="12.75" hidden="1">
      <c r="A250" s="1163"/>
      <c r="B250" s="1096"/>
      <c r="C250" s="828"/>
      <c r="D250" s="829"/>
      <c r="E250" s="829"/>
      <c r="F250" s="829"/>
      <c r="G250" s="830"/>
      <c r="H250" s="351">
        <f>H256</f>
        <v>0</v>
      </c>
      <c r="I250" s="1090" t="s">
        <v>188</v>
      </c>
      <c r="J250" s="872">
        <f aca="true" t="shared" si="100" ref="J250:AG250">J256</f>
        <v>0</v>
      </c>
      <c r="K250" s="872">
        <f t="shared" si="100"/>
        <v>0</v>
      </c>
      <c r="L250" s="872">
        <f t="shared" si="100"/>
        <v>0</v>
      </c>
      <c r="M250" s="872">
        <f t="shared" si="100"/>
        <v>0</v>
      </c>
      <c r="N250" s="872">
        <f t="shared" si="100"/>
        <v>0</v>
      </c>
      <c r="O250" s="872">
        <f t="shared" si="100"/>
        <v>0</v>
      </c>
      <c r="P250" s="872">
        <f t="shared" si="100"/>
        <v>0</v>
      </c>
      <c r="Q250" s="872">
        <f t="shared" si="100"/>
        <v>0</v>
      </c>
      <c r="R250" s="872">
        <f t="shared" si="100"/>
        <v>0</v>
      </c>
      <c r="S250" s="872">
        <f t="shared" si="100"/>
        <v>0</v>
      </c>
      <c r="T250" s="872">
        <f t="shared" si="100"/>
        <v>0</v>
      </c>
      <c r="U250" s="862">
        <f t="shared" si="100"/>
        <v>0</v>
      </c>
      <c r="V250" s="978">
        <f t="shared" si="100"/>
        <v>0</v>
      </c>
      <c r="W250" s="872">
        <f t="shared" si="100"/>
        <v>0</v>
      </c>
      <c r="X250" s="872">
        <f t="shared" si="100"/>
        <v>0</v>
      </c>
      <c r="Y250" s="872">
        <f t="shared" si="100"/>
        <v>0</v>
      </c>
      <c r="Z250" s="862">
        <f t="shared" si="100"/>
        <v>0</v>
      </c>
      <c r="AA250" s="916">
        <f t="shared" si="100"/>
        <v>0</v>
      </c>
      <c r="AB250" s="978">
        <f t="shared" si="100"/>
        <v>0</v>
      </c>
      <c r="AC250" s="872">
        <f t="shared" si="100"/>
        <v>0</v>
      </c>
      <c r="AD250" s="872">
        <f t="shared" si="100"/>
        <v>0</v>
      </c>
      <c r="AE250" s="872">
        <f t="shared" si="100"/>
        <v>0</v>
      </c>
      <c r="AF250" s="862">
        <f t="shared" si="100"/>
        <v>0</v>
      </c>
      <c r="AG250" s="862">
        <f t="shared" si="100"/>
        <v>0</v>
      </c>
    </row>
    <row r="251" spans="1:33" s="335" customFormat="1" ht="12.75" hidden="1">
      <c r="A251" s="1163"/>
      <c r="B251" s="1096"/>
      <c r="C251" s="828"/>
      <c r="D251" s="829"/>
      <c r="E251" s="829"/>
      <c r="F251" s="829"/>
      <c r="G251" s="830"/>
      <c r="H251" s="351">
        <f>H257</f>
        <v>0</v>
      </c>
      <c r="I251" s="1089"/>
      <c r="J251" s="872"/>
      <c r="K251" s="872"/>
      <c r="L251" s="872"/>
      <c r="M251" s="872"/>
      <c r="N251" s="872"/>
      <c r="O251" s="872"/>
      <c r="P251" s="872"/>
      <c r="Q251" s="872"/>
      <c r="R251" s="872"/>
      <c r="S251" s="872"/>
      <c r="T251" s="872"/>
      <c r="U251" s="862"/>
      <c r="V251" s="978"/>
      <c r="W251" s="872"/>
      <c r="X251" s="872"/>
      <c r="Y251" s="872"/>
      <c r="Z251" s="862"/>
      <c r="AA251" s="916"/>
      <c r="AB251" s="978"/>
      <c r="AC251" s="872"/>
      <c r="AD251" s="872"/>
      <c r="AE251" s="872"/>
      <c r="AF251" s="862"/>
      <c r="AG251" s="862"/>
    </row>
    <row r="252" spans="1:33" s="335" customFormat="1" ht="12.75" hidden="1">
      <c r="A252" s="1163"/>
      <c r="B252" s="1096"/>
      <c r="C252" s="828"/>
      <c r="D252" s="829"/>
      <c r="E252" s="829"/>
      <c r="F252" s="829"/>
      <c r="G252" s="830"/>
      <c r="H252" s="336">
        <f>H248+H250</f>
        <v>2370000</v>
      </c>
      <c r="I252" s="1178" t="s">
        <v>189</v>
      </c>
      <c r="J252" s="872">
        <f aca="true" t="shared" si="101" ref="J252:AG252">J248+J250</f>
        <v>1799700</v>
      </c>
      <c r="K252" s="872">
        <f t="shared" si="101"/>
        <v>1260560</v>
      </c>
      <c r="L252" s="872">
        <f t="shared" si="101"/>
        <v>0</v>
      </c>
      <c r="M252" s="872">
        <f t="shared" si="101"/>
        <v>1260560</v>
      </c>
      <c r="N252" s="872">
        <f t="shared" si="101"/>
        <v>539140</v>
      </c>
      <c r="O252" s="872">
        <f t="shared" si="101"/>
        <v>253625</v>
      </c>
      <c r="P252" s="872">
        <f t="shared" si="101"/>
        <v>167815</v>
      </c>
      <c r="Q252" s="872">
        <f t="shared" si="101"/>
        <v>117700</v>
      </c>
      <c r="R252" s="872">
        <f t="shared" si="101"/>
        <v>0</v>
      </c>
      <c r="S252" s="872">
        <f t="shared" si="101"/>
        <v>0</v>
      </c>
      <c r="T252" s="872">
        <f t="shared" si="101"/>
        <v>539140</v>
      </c>
      <c r="U252" s="862">
        <f t="shared" si="101"/>
        <v>0</v>
      </c>
      <c r="V252" s="978">
        <f t="shared" si="101"/>
        <v>570300</v>
      </c>
      <c r="W252" s="872">
        <f t="shared" si="101"/>
        <v>399440</v>
      </c>
      <c r="X252" s="872">
        <f t="shared" si="101"/>
        <v>80375</v>
      </c>
      <c r="Y252" s="872">
        <f t="shared" si="101"/>
        <v>53185</v>
      </c>
      <c r="Z252" s="862">
        <f t="shared" si="101"/>
        <v>37300</v>
      </c>
      <c r="AA252" s="916">
        <f t="shared" si="101"/>
        <v>0</v>
      </c>
      <c r="AB252" s="978">
        <f t="shared" si="101"/>
        <v>0</v>
      </c>
      <c r="AC252" s="872">
        <f t="shared" si="101"/>
        <v>0</v>
      </c>
      <c r="AD252" s="872">
        <f t="shared" si="101"/>
        <v>0</v>
      </c>
      <c r="AE252" s="872">
        <f t="shared" si="101"/>
        <v>0</v>
      </c>
      <c r="AF252" s="862">
        <f t="shared" si="101"/>
        <v>0</v>
      </c>
      <c r="AG252" s="862">
        <f t="shared" si="101"/>
        <v>0</v>
      </c>
    </row>
    <row r="253" spans="1:33" s="335" customFormat="1" ht="16.5" customHeight="1" hidden="1" thickBot="1">
      <c r="A253" s="1163"/>
      <c r="B253" s="1097"/>
      <c r="C253" s="831"/>
      <c r="D253" s="832"/>
      <c r="E253" s="832"/>
      <c r="F253" s="832"/>
      <c r="G253" s="833"/>
      <c r="H253" s="337">
        <f>H249+H251</f>
        <v>1660000</v>
      </c>
      <c r="I253" s="1131"/>
      <c r="J253" s="980"/>
      <c r="K253" s="980"/>
      <c r="L253" s="980"/>
      <c r="M253" s="980"/>
      <c r="N253" s="980"/>
      <c r="O253" s="980"/>
      <c r="P253" s="980"/>
      <c r="Q253" s="980"/>
      <c r="R253" s="980"/>
      <c r="S253" s="980"/>
      <c r="T253" s="980"/>
      <c r="U253" s="863"/>
      <c r="V253" s="979"/>
      <c r="W253" s="980"/>
      <c r="X253" s="980"/>
      <c r="Y253" s="980"/>
      <c r="Z253" s="863"/>
      <c r="AA253" s="917"/>
      <c r="AB253" s="979"/>
      <c r="AC253" s="980"/>
      <c r="AD253" s="980"/>
      <c r="AE253" s="980"/>
      <c r="AF253" s="863"/>
      <c r="AG253" s="863"/>
    </row>
    <row r="254" spans="1:33" ht="12.75" hidden="1">
      <c r="A254" s="1159" t="s">
        <v>299</v>
      </c>
      <c r="B254" s="1252"/>
      <c r="C254" s="1171" t="s">
        <v>300</v>
      </c>
      <c r="D254" s="1171">
        <v>354</v>
      </c>
      <c r="E254" s="1100" t="s">
        <v>301</v>
      </c>
      <c r="F254" s="1100" t="s">
        <v>302</v>
      </c>
      <c r="G254" s="1120" t="s">
        <v>303</v>
      </c>
      <c r="H254" s="352">
        <v>2370000</v>
      </c>
      <c r="I254" s="777" t="s">
        <v>187</v>
      </c>
      <c r="J254" s="1248">
        <f>K254+N254</f>
        <v>1799700</v>
      </c>
      <c r="K254" s="1249">
        <f>L254+M254</f>
        <v>1260560</v>
      </c>
      <c r="L254" s="1021">
        <v>0</v>
      </c>
      <c r="M254" s="1021">
        <v>1260560</v>
      </c>
      <c r="N254" s="1248">
        <f>O254+P254+Q254</f>
        <v>539140</v>
      </c>
      <c r="O254" s="1020">
        <v>253625</v>
      </c>
      <c r="P254" s="1021">
        <v>167815</v>
      </c>
      <c r="Q254" s="1021">
        <v>117700</v>
      </c>
      <c r="R254" s="1299">
        <v>0</v>
      </c>
      <c r="S254" s="1021">
        <v>0</v>
      </c>
      <c r="T254" s="1020">
        <v>539140</v>
      </c>
      <c r="U254" s="864">
        <v>0</v>
      </c>
      <c r="V254" s="1019">
        <f>W254+X254+Y254+Z254</f>
        <v>570300</v>
      </c>
      <c r="W254" s="1010">
        <v>399440</v>
      </c>
      <c r="X254" s="1020">
        <v>80375</v>
      </c>
      <c r="Y254" s="1021">
        <v>53185</v>
      </c>
      <c r="Z254" s="882">
        <v>37300</v>
      </c>
      <c r="AA254" s="939">
        <v>0</v>
      </c>
      <c r="AB254" s="1019">
        <f>AC254+AD254+AE254+AF254</f>
        <v>0</v>
      </c>
      <c r="AC254" s="1010">
        <v>0</v>
      </c>
      <c r="AD254" s="1020">
        <v>0</v>
      </c>
      <c r="AE254" s="1021">
        <v>0</v>
      </c>
      <c r="AF254" s="882">
        <v>0</v>
      </c>
      <c r="AG254" s="882">
        <v>0</v>
      </c>
    </row>
    <row r="255" spans="1:33" ht="12.75" hidden="1">
      <c r="A255" s="1159"/>
      <c r="B255" s="1192"/>
      <c r="C255" s="1172"/>
      <c r="D255" s="1172"/>
      <c r="E255" s="790"/>
      <c r="F255" s="790"/>
      <c r="G255" s="1105"/>
      <c r="H255" s="352">
        <v>1660000</v>
      </c>
      <c r="I255" s="1143"/>
      <c r="J255" s="1106"/>
      <c r="K255" s="1165"/>
      <c r="L255" s="1018"/>
      <c r="M255" s="1018"/>
      <c r="N255" s="1106"/>
      <c r="O255" s="753"/>
      <c r="P255" s="1018"/>
      <c r="Q255" s="1018"/>
      <c r="R255" s="1300"/>
      <c r="S255" s="1018"/>
      <c r="T255" s="753"/>
      <c r="U255" s="865"/>
      <c r="V255" s="1017"/>
      <c r="W255" s="1007"/>
      <c r="X255" s="753"/>
      <c r="Y255" s="1018"/>
      <c r="Z255" s="865"/>
      <c r="AA255" s="919"/>
      <c r="AB255" s="1017"/>
      <c r="AC255" s="1007"/>
      <c r="AD255" s="753"/>
      <c r="AE255" s="1018"/>
      <c r="AF255" s="865"/>
      <c r="AG255" s="865"/>
    </row>
    <row r="256" spans="1:33" ht="12.75" hidden="1">
      <c r="A256" s="1160"/>
      <c r="B256" s="1253"/>
      <c r="C256" s="1173"/>
      <c r="D256" s="1173"/>
      <c r="E256" s="783"/>
      <c r="F256" s="783"/>
      <c r="G256" s="772"/>
      <c r="H256" s="338">
        <v>0</v>
      </c>
      <c r="I256" s="775" t="s">
        <v>188</v>
      </c>
      <c r="J256" s="1106">
        <f>K256+N256</f>
        <v>0</v>
      </c>
      <c r="K256" s="1165">
        <f>L256+M256</f>
        <v>0</v>
      </c>
      <c r="L256" s="1018">
        <v>0</v>
      </c>
      <c r="M256" s="1018">
        <v>0</v>
      </c>
      <c r="N256" s="1106">
        <f>O256+P256+Q256</f>
        <v>0</v>
      </c>
      <c r="O256" s="753">
        <v>0</v>
      </c>
      <c r="P256" s="1018">
        <v>0</v>
      </c>
      <c r="Q256" s="1018">
        <v>0</v>
      </c>
      <c r="R256" s="1008">
        <v>0</v>
      </c>
      <c r="S256" s="1018">
        <v>0</v>
      </c>
      <c r="T256" s="753">
        <v>0</v>
      </c>
      <c r="U256" s="762">
        <v>0</v>
      </c>
      <c r="V256" s="1017">
        <f>W256+X256+Y256+Z256</f>
        <v>0</v>
      </c>
      <c r="W256" s="1007">
        <v>0</v>
      </c>
      <c r="X256" s="753">
        <v>0</v>
      </c>
      <c r="Y256" s="1018">
        <v>0</v>
      </c>
      <c r="Z256" s="865">
        <v>0</v>
      </c>
      <c r="AA256" s="919">
        <v>0</v>
      </c>
      <c r="AB256" s="1017">
        <f>AC256+AD256+AE256+AF256</f>
        <v>0</v>
      </c>
      <c r="AC256" s="1007">
        <v>0</v>
      </c>
      <c r="AD256" s="753">
        <v>0</v>
      </c>
      <c r="AE256" s="1018">
        <v>0</v>
      </c>
      <c r="AF256" s="865">
        <v>0</v>
      </c>
      <c r="AG256" s="865">
        <v>0</v>
      </c>
    </row>
    <row r="257" spans="1:33" ht="12.75" hidden="1">
      <c r="A257" s="1160"/>
      <c r="B257" s="1253"/>
      <c r="C257" s="1173"/>
      <c r="D257" s="1173"/>
      <c r="E257" s="783"/>
      <c r="F257" s="783"/>
      <c r="G257" s="772"/>
      <c r="H257" s="346">
        <v>0</v>
      </c>
      <c r="I257" s="776"/>
      <c r="J257" s="1106"/>
      <c r="K257" s="1165"/>
      <c r="L257" s="1018"/>
      <c r="M257" s="1018"/>
      <c r="N257" s="1106"/>
      <c r="O257" s="753"/>
      <c r="P257" s="1018"/>
      <c r="Q257" s="1018"/>
      <c r="R257" s="1008"/>
      <c r="S257" s="1018"/>
      <c r="T257" s="753"/>
      <c r="U257" s="865"/>
      <c r="V257" s="1017"/>
      <c r="W257" s="1007"/>
      <c r="X257" s="753"/>
      <c r="Y257" s="1018"/>
      <c r="Z257" s="865"/>
      <c r="AA257" s="919"/>
      <c r="AB257" s="1017"/>
      <c r="AC257" s="1007"/>
      <c r="AD257" s="753"/>
      <c r="AE257" s="1018"/>
      <c r="AF257" s="865"/>
      <c r="AG257" s="865"/>
    </row>
    <row r="258" spans="1:33" ht="12.75" hidden="1">
      <c r="A258" s="1160"/>
      <c r="B258" s="1253"/>
      <c r="C258" s="1173"/>
      <c r="D258" s="1173"/>
      <c r="E258" s="783"/>
      <c r="F258" s="783"/>
      <c r="G258" s="772"/>
      <c r="H258" s="340">
        <f>H254+H256</f>
        <v>2370000</v>
      </c>
      <c r="I258" s="775" t="s">
        <v>189</v>
      </c>
      <c r="J258" s="1004">
        <f aca="true" t="shared" si="102" ref="J258:AG258">J254+J256</f>
        <v>1799700</v>
      </c>
      <c r="K258" s="1004">
        <f t="shared" si="102"/>
        <v>1260560</v>
      </c>
      <c r="L258" s="1004">
        <f t="shared" si="102"/>
        <v>0</v>
      </c>
      <c r="M258" s="1004">
        <f t="shared" si="102"/>
        <v>1260560</v>
      </c>
      <c r="N258" s="1004">
        <f t="shared" si="102"/>
        <v>539140</v>
      </c>
      <c r="O258" s="742">
        <f t="shared" si="102"/>
        <v>253625</v>
      </c>
      <c r="P258" s="1004">
        <f t="shared" si="102"/>
        <v>167815</v>
      </c>
      <c r="Q258" s="1004">
        <f t="shared" si="102"/>
        <v>117700</v>
      </c>
      <c r="R258" s="1301">
        <f t="shared" si="102"/>
        <v>0</v>
      </c>
      <c r="S258" s="1004">
        <f t="shared" si="102"/>
        <v>0</v>
      </c>
      <c r="T258" s="742">
        <f t="shared" si="102"/>
        <v>539140</v>
      </c>
      <c r="U258" s="879">
        <f t="shared" si="102"/>
        <v>0</v>
      </c>
      <c r="V258" s="1002">
        <f t="shared" si="102"/>
        <v>570300</v>
      </c>
      <c r="W258" s="1004">
        <f t="shared" si="102"/>
        <v>399440</v>
      </c>
      <c r="X258" s="742">
        <f t="shared" si="102"/>
        <v>80375</v>
      </c>
      <c r="Y258" s="1004">
        <f t="shared" si="102"/>
        <v>53185</v>
      </c>
      <c r="Z258" s="879">
        <f t="shared" si="102"/>
        <v>37300</v>
      </c>
      <c r="AA258" s="936">
        <f t="shared" si="102"/>
        <v>0</v>
      </c>
      <c r="AB258" s="1002">
        <f t="shared" si="102"/>
        <v>0</v>
      </c>
      <c r="AC258" s="1004">
        <f t="shared" si="102"/>
        <v>0</v>
      </c>
      <c r="AD258" s="742">
        <f t="shared" si="102"/>
        <v>0</v>
      </c>
      <c r="AE258" s="1004">
        <f t="shared" si="102"/>
        <v>0</v>
      </c>
      <c r="AF258" s="879">
        <f t="shared" si="102"/>
        <v>0</v>
      </c>
      <c r="AG258" s="879">
        <f t="shared" si="102"/>
        <v>0</v>
      </c>
    </row>
    <row r="259" spans="1:33" ht="12.75" customHeight="1" hidden="1" thickBot="1">
      <c r="A259" s="1161"/>
      <c r="B259" s="1254"/>
      <c r="C259" s="1174"/>
      <c r="D259" s="1174"/>
      <c r="E259" s="784"/>
      <c r="F259" s="784"/>
      <c r="G259" s="773"/>
      <c r="H259" s="349">
        <f>H255+H257</f>
        <v>1660000</v>
      </c>
      <c r="I259" s="1175"/>
      <c r="J259" s="1015"/>
      <c r="K259" s="1015"/>
      <c r="L259" s="1015"/>
      <c r="M259" s="1015"/>
      <c r="N259" s="1015"/>
      <c r="O259" s="1016"/>
      <c r="P259" s="1015"/>
      <c r="Q259" s="1015"/>
      <c r="R259" s="1302"/>
      <c r="S259" s="1015"/>
      <c r="T259" s="1016"/>
      <c r="U259" s="883"/>
      <c r="V259" s="1014"/>
      <c r="W259" s="1015"/>
      <c r="X259" s="1016"/>
      <c r="Y259" s="1015"/>
      <c r="Z259" s="883"/>
      <c r="AA259" s="940"/>
      <c r="AB259" s="1014"/>
      <c r="AC259" s="1015"/>
      <c r="AD259" s="1016"/>
      <c r="AE259" s="1015"/>
      <c r="AF259" s="883"/>
      <c r="AG259" s="883"/>
    </row>
    <row r="260" spans="1:33" s="335" customFormat="1" ht="12" customHeight="1" hidden="1">
      <c r="A260" s="1146"/>
      <c r="B260" s="782" t="s">
        <v>304</v>
      </c>
      <c r="C260" s="821" t="s">
        <v>305</v>
      </c>
      <c r="D260" s="801"/>
      <c r="E260" s="801"/>
      <c r="F260" s="801"/>
      <c r="G260" s="822"/>
      <c r="H260" s="350">
        <f>H266</f>
        <v>1846660</v>
      </c>
      <c r="I260" s="1178" t="s">
        <v>187</v>
      </c>
      <c r="J260" s="1013">
        <f aca="true" t="shared" si="103" ref="J260:Q260">J266</f>
        <v>1846660</v>
      </c>
      <c r="K260" s="1013">
        <f t="shared" si="103"/>
        <v>1197680</v>
      </c>
      <c r="L260" s="1013">
        <f t="shared" si="103"/>
        <v>0</v>
      </c>
      <c r="M260" s="1013">
        <f t="shared" si="103"/>
        <v>1197680</v>
      </c>
      <c r="N260" s="1013">
        <f t="shared" si="103"/>
        <v>648980</v>
      </c>
      <c r="O260" s="1013">
        <f t="shared" si="103"/>
        <v>239537</v>
      </c>
      <c r="P260" s="1013">
        <f t="shared" si="103"/>
        <v>159690</v>
      </c>
      <c r="Q260" s="1013">
        <f t="shared" si="103"/>
        <v>249753</v>
      </c>
      <c r="R260" s="1246"/>
      <c r="S260" s="1013">
        <f aca="true" t="shared" si="104" ref="S260:AG260">S266</f>
        <v>0</v>
      </c>
      <c r="T260" s="1013">
        <f t="shared" si="104"/>
        <v>648980</v>
      </c>
      <c r="U260" s="881">
        <f t="shared" si="104"/>
        <v>0</v>
      </c>
      <c r="V260" s="1012">
        <f t="shared" si="104"/>
        <v>0</v>
      </c>
      <c r="W260" s="1013">
        <f t="shared" si="104"/>
        <v>0</v>
      </c>
      <c r="X260" s="1013">
        <f t="shared" si="104"/>
        <v>0</v>
      </c>
      <c r="Y260" s="1013">
        <f t="shared" si="104"/>
        <v>0</v>
      </c>
      <c r="Z260" s="881">
        <f t="shared" si="104"/>
        <v>0</v>
      </c>
      <c r="AA260" s="938">
        <f t="shared" si="104"/>
        <v>0</v>
      </c>
      <c r="AB260" s="1012">
        <f t="shared" si="104"/>
        <v>0</v>
      </c>
      <c r="AC260" s="1013">
        <f t="shared" si="104"/>
        <v>0</v>
      </c>
      <c r="AD260" s="1013">
        <f t="shared" si="104"/>
        <v>0</v>
      </c>
      <c r="AE260" s="1013">
        <f t="shared" si="104"/>
        <v>0</v>
      </c>
      <c r="AF260" s="881">
        <f t="shared" si="104"/>
        <v>0</v>
      </c>
      <c r="AG260" s="881">
        <f t="shared" si="104"/>
        <v>0</v>
      </c>
    </row>
    <row r="261" spans="1:33" s="335" customFormat="1" ht="13.5" customHeight="1" hidden="1">
      <c r="A261" s="1250"/>
      <c r="B261" s="782"/>
      <c r="C261" s="821"/>
      <c r="D261" s="801"/>
      <c r="E261" s="801"/>
      <c r="F261" s="801"/>
      <c r="G261" s="822"/>
      <c r="H261" s="351">
        <f>H267</f>
        <v>1197680</v>
      </c>
      <c r="I261" s="1089"/>
      <c r="J261" s="871"/>
      <c r="K261" s="871"/>
      <c r="L261" s="871"/>
      <c r="M261" s="871"/>
      <c r="N261" s="871"/>
      <c r="O261" s="871"/>
      <c r="P261" s="871"/>
      <c r="Q261" s="871"/>
      <c r="R261" s="1169"/>
      <c r="S261" s="871"/>
      <c r="T261" s="871"/>
      <c r="U261" s="874"/>
      <c r="V261" s="993"/>
      <c r="W261" s="871"/>
      <c r="X261" s="871"/>
      <c r="Y261" s="871"/>
      <c r="Z261" s="874"/>
      <c r="AA261" s="929"/>
      <c r="AB261" s="993"/>
      <c r="AC261" s="871"/>
      <c r="AD261" s="871"/>
      <c r="AE261" s="871"/>
      <c r="AF261" s="874"/>
      <c r="AG261" s="874"/>
    </row>
    <row r="262" spans="1:33" s="335" customFormat="1" ht="13.5" customHeight="1" hidden="1">
      <c r="A262" s="1251"/>
      <c r="B262" s="1096"/>
      <c r="C262" s="821"/>
      <c r="D262" s="801"/>
      <c r="E262" s="801"/>
      <c r="F262" s="801"/>
      <c r="G262" s="822"/>
      <c r="H262" s="351">
        <f>H268</f>
        <v>0</v>
      </c>
      <c r="I262" s="1090" t="s">
        <v>188</v>
      </c>
      <c r="J262" s="872">
        <f aca="true" t="shared" si="105" ref="J262:Q262">J268</f>
        <v>0</v>
      </c>
      <c r="K262" s="872">
        <f t="shared" si="105"/>
        <v>0</v>
      </c>
      <c r="L262" s="872">
        <f t="shared" si="105"/>
        <v>0</v>
      </c>
      <c r="M262" s="872">
        <f t="shared" si="105"/>
        <v>0</v>
      </c>
      <c r="N262" s="872">
        <f t="shared" si="105"/>
        <v>0</v>
      </c>
      <c r="O262" s="872">
        <f t="shared" si="105"/>
        <v>0</v>
      </c>
      <c r="P262" s="872">
        <f t="shared" si="105"/>
        <v>0</v>
      </c>
      <c r="Q262" s="872">
        <f t="shared" si="105"/>
        <v>0</v>
      </c>
      <c r="R262" s="1144"/>
      <c r="S262" s="872">
        <f aca="true" t="shared" si="106" ref="S262:AG262">S268</f>
        <v>0</v>
      </c>
      <c r="T262" s="872">
        <f t="shared" si="106"/>
        <v>0</v>
      </c>
      <c r="U262" s="862">
        <f t="shared" si="106"/>
        <v>0</v>
      </c>
      <c r="V262" s="978">
        <f t="shared" si="106"/>
        <v>0</v>
      </c>
      <c r="W262" s="872">
        <f t="shared" si="106"/>
        <v>0</v>
      </c>
      <c r="X262" s="872">
        <f t="shared" si="106"/>
        <v>0</v>
      </c>
      <c r="Y262" s="872">
        <f t="shared" si="106"/>
        <v>0</v>
      </c>
      <c r="Z262" s="862">
        <f t="shared" si="106"/>
        <v>0</v>
      </c>
      <c r="AA262" s="916">
        <f t="shared" si="106"/>
        <v>0</v>
      </c>
      <c r="AB262" s="978">
        <f t="shared" si="106"/>
        <v>0</v>
      </c>
      <c r="AC262" s="872">
        <f t="shared" si="106"/>
        <v>0</v>
      </c>
      <c r="AD262" s="872">
        <f t="shared" si="106"/>
        <v>0</v>
      </c>
      <c r="AE262" s="872">
        <f t="shared" si="106"/>
        <v>0</v>
      </c>
      <c r="AF262" s="862">
        <f t="shared" si="106"/>
        <v>0</v>
      </c>
      <c r="AG262" s="862">
        <f t="shared" si="106"/>
        <v>0</v>
      </c>
    </row>
    <row r="263" spans="1:33" s="335" customFormat="1" ht="13.5" customHeight="1" hidden="1">
      <c r="A263" s="1251"/>
      <c r="B263" s="1096"/>
      <c r="C263" s="821"/>
      <c r="D263" s="801"/>
      <c r="E263" s="801"/>
      <c r="F263" s="801"/>
      <c r="G263" s="822"/>
      <c r="H263" s="351">
        <f>H269</f>
        <v>0</v>
      </c>
      <c r="I263" s="1089"/>
      <c r="J263" s="871"/>
      <c r="K263" s="871"/>
      <c r="L263" s="871"/>
      <c r="M263" s="871"/>
      <c r="N263" s="871"/>
      <c r="O263" s="871"/>
      <c r="P263" s="871"/>
      <c r="Q263" s="871"/>
      <c r="R263" s="1013"/>
      <c r="S263" s="871"/>
      <c r="T263" s="871"/>
      <c r="U263" s="874"/>
      <c r="V263" s="993"/>
      <c r="W263" s="871"/>
      <c r="X263" s="871"/>
      <c r="Y263" s="871"/>
      <c r="Z263" s="874"/>
      <c r="AA263" s="929"/>
      <c r="AB263" s="993"/>
      <c r="AC263" s="871"/>
      <c r="AD263" s="871"/>
      <c r="AE263" s="871"/>
      <c r="AF263" s="874"/>
      <c r="AG263" s="874"/>
    </row>
    <row r="264" spans="1:33" s="335" customFormat="1" ht="13.5" customHeight="1" hidden="1">
      <c r="A264" s="1251"/>
      <c r="B264" s="1096"/>
      <c r="C264" s="821"/>
      <c r="D264" s="801"/>
      <c r="E264" s="801"/>
      <c r="F264" s="801"/>
      <c r="G264" s="822"/>
      <c r="H264" s="336">
        <f>H260+H262</f>
        <v>1846660</v>
      </c>
      <c r="I264" s="1090" t="s">
        <v>189</v>
      </c>
      <c r="J264" s="872">
        <f aca="true" t="shared" si="107" ref="J264:Q264">J260+J262</f>
        <v>1846660</v>
      </c>
      <c r="K264" s="872">
        <f t="shared" si="107"/>
        <v>1197680</v>
      </c>
      <c r="L264" s="872">
        <f t="shared" si="107"/>
        <v>0</v>
      </c>
      <c r="M264" s="872">
        <f t="shared" si="107"/>
        <v>1197680</v>
      </c>
      <c r="N264" s="872">
        <f t="shared" si="107"/>
        <v>648980</v>
      </c>
      <c r="O264" s="872">
        <f t="shared" si="107"/>
        <v>239537</v>
      </c>
      <c r="P264" s="872">
        <f t="shared" si="107"/>
        <v>159690</v>
      </c>
      <c r="Q264" s="872">
        <f t="shared" si="107"/>
        <v>249753</v>
      </c>
      <c r="R264" s="1169"/>
      <c r="S264" s="872">
        <f aca="true" t="shared" si="108" ref="S264:AG264">S260+S262</f>
        <v>0</v>
      </c>
      <c r="T264" s="872">
        <f t="shared" si="108"/>
        <v>648980</v>
      </c>
      <c r="U264" s="862">
        <f t="shared" si="108"/>
        <v>0</v>
      </c>
      <c r="V264" s="978">
        <f t="shared" si="108"/>
        <v>0</v>
      </c>
      <c r="W264" s="872">
        <f t="shared" si="108"/>
        <v>0</v>
      </c>
      <c r="X264" s="872">
        <f t="shared" si="108"/>
        <v>0</v>
      </c>
      <c r="Y264" s="872">
        <f t="shared" si="108"/>
        <v>0</v>
      </c>
      <c r="Z264" s="862">
        <f t="shared" si="108"/>
        <v>0</v>
      </c>
      <c r="AA264" s="916">
        <f t="shared" si="108"/>
        <v>0</v>
      </c>
      <c r="AB264" s="978">
        <f t="shared" si="108"/>
        <v>0</v>
      </c>
      <c r="AC264" s="872">
        <f t="shared" si="108"/>
        <v>0</v>
      </c>
      <c r="AD264" s="872">
        <f t="shared" si="108"/>
        <v>0</v>
      </c>
      <c r="AE264" s="872">
        <f t="shared" si="108"/>
        <v>0</v>
      </c>
      <c r="AF264" s="862">
        <f t="shared" si="108"/>
        <v>0</v>
      </c>
      <c r="AG264" s="862">
        <f t="shared" si="108"/>
        <v>0</v>
      </c>
    </row>
    <row r="265" spans="1:33" s="335" customFormat="1" ht="13.5" customHeight="1" hidden="1" thickBot="1">
      <c r="A265" s="1251"/>
      <c r="B265" s="1097"/>
      <c r="C265" s="823"/>
      <c r="D265" s="804"/>
      <c r="E265" s="804"/>
      <c r="F265" s="804"/>
      <c r="G265" s="824"/>
      <c r="H265" s="337">
        <f>H261+H263</f>
        <v>1197680</v>
      </c>
      <c r="I265" s="1131"/>
      <c r="J265" s="980"/>
      <c r="K265" s="980"/>
      <c r="L265" s="980"/>
      <c r="M265" s="980"/>
      <c r="N265" s="980"/>
      <c r="O265" s="980"/>
      <c r="P265" s="980"/>
      <c r="Q265" s="980"/>
      <c r="R265" s="1170"/>
      <c r="S265" s="980"/>
      <c r="T265" s="980"/>
      <c r="U265" s="863"/>
      <c r="V265" s="979"/>
      <c r="W265" s="980"/>
      <c r="X265" s="980"/>
      <c r="Y265" s="980"/>
      <c r="Z265" s="863"/>
      <c r="AA265" s="917"/>
      <c r="AB265" s="979"/>
      <c r="AC265" s="980"/>
      <c r="AD265" s="980"/>
      <c r="AE265" s="980"/>
      <c r="AF265" s="863"/>
      <c r="AG265" s="863"/>
    </row>
    <row r="266" spans="1:33" ht="13.5" customHeight="1" hidden="1">
      <c r="A266" s="1159" t="s">
        <v>306</v>
      </c>
      <c r="B266" s="781"/>
      <c r="C266" s="785" t="s">
        <v>307</v>
      </c>
      <c r="D266" s="785" t="s">
        <v>308</v>
      </c>
      <c r="E266" s="850" t="s">
        <v>309</v>
      </c>
      <c r="F266" s="850" t="s">
        <v>310</v>
      </c>
      <c r="G266" s="770" t="s">
        <v>311</v>
      </c>
      <c r="H266" s="355">
        <v>1846660</v>
      </c>
      <c r="I266" s="777" t="s">
        <v>187</v>
      </c>
      <c r="J266" s="1255">
        <f>K266+N266</f>
        <v>1846660</v>
      </c>
      <c r="K266" s="1256">
        <f>L266+M266</f>
        <v>1197680</v>
      </c>
      <c r="L266" s="1011">
        <v>0</v>
      </c>
      <c r="M266" s="1011">
        <v>1197680</v>
      </c>
      <c r="N266" s="1255">
        <f>O266+P266+Q266</f>
        <v>648980</v>
      </c>
      <c r="O266" s="977">
        <v>239537</v>
      </c>
      <c r="P266" s="1011">
        <v>159690</v>
      </c>
      <c r="Q266" s="1011">
        <v>249753</v>
      </c>
      <c r="R266" s="1246"/>
      <c r="S266" s="1011">
        <v>0</v>
      </c>
      <c r="T266" s="977">
        <v>648980</v>
      </c>
      <c r="U266" s="864">
        <v>0</v>
      </c>
      <c r="V266" s="1009">
        <f>W266+X266+Y266+Z266</f>
        <v>0</v>
      </c>
      <c r="W266" s="1010">
        <v>0</v>
      </c>
      <c r="X266" s="977">
        <v>0</v>
      </c>
      <c r="Y266" s="1011">
        <v>0</v>
      </c>
      <c r="Z266" s="864">
        <v>0</v>
      </c>
      <c r="AA266" s="939">
        <v>0</v>
      </c>
      <c r="AB266" s="1009">
        <f>AC266+AD266+AE266+AF266</f>
        <v>0</v>
      </c>
      <c r="AC266" s="1010">
        <v>0</v>
      </c>
      <c r="AD266" s="977">
        <v>0</v>
      </c>
      <c r="AE266" s="1011">
        <v>0</v>
      </c>
      <c r="AF266" s="864">
        <v>0</v>
      </c>
      <c r="AG266" s="882">
        <v>0</v>
      </c>
    </row>
    <row r="267" spans="1:33" ht="13.5" customHeight="1" hidden="1">
      <c r="A267" s="1159"/>
      <c r="B267" s="782"/>
      <c r="C267" s="821"/>
      <c r="D267" s="821"/>
      <c r="E267" s="782"/>
      <c r="F267" s="782"/>
      <c r="G267" s="1166"/>
      <c r="H267" s="355">
        <v>1197680</v>
      </c>
      <c r="I267" s="776"/>
      <c r="J267" s="1167"/>
      <c r="K267" s="1168"/>
      <c r="L267" s="1008"/>
      <c r="M267" s="1008"/>
      <c r="N267" s="1004"/>
      <c r="O267" s="752"/>
      <c r="P267" s="1008"/>
      <c r="Q267" s="1008"/>
      <c r="R267" s="1169"/>
      <c r="S267" s="1008"/>
      <c r="T267" s="752"/>
      <c r="U267" s="762"/>
      <c r="V267" s="1006"/>
      <c r="W267" s="1007"/>
      <c r="X267" s="752"/>
      <c r="Y267" s="1008"/>
      <c r="Z267" s="762"/>
      <c r="AA267" s="919"/>
      <c r="AB267" s="1006"/>
      <c r="AC267" s="1007"/>
      <c r="AD267" s="752"/>
      <c r="AE267" s="1008"/>
      <c r="AF267" s="762"/>
      <c r="AG267" s="865"/>
    </row>
    <row r="268" spans="1:33" ht="13.5" customHeight="1" hidden="1">
      <c r="A268" s="1160"/>
      <c r="B268" s="783"/>
      <c r="C268" s="787"/>
      <c r="D268" s="787"/>
      <c r="E268" s="783"/>
      <c r="F268" s="783"/>
      <c r="G268" s="772"/>
      <c r="H268" s="338">
        <v>0</v>
      </c>
      <c r="I268" s="775" t="s">
        <v>188</v>
      </c>
      <c r="J268" s="1004">
        <f>K268+N268</f>
        <v>0</v>
      </c>
      <c r="K268" s="1168">
        <f>L268+M268</f>
        <v>0</v>
      </c>
      <c r="L268" s="1008">
        <v>0</v>
      </c>
      <c r="M268" s="1008">
        <v>0</v>
      </c>
      <c r="N268" s="1004">
        <f>O268+P268+Q268</f>
        <v>0</v>
      </c>
      <c r="O268" s="752">
        <v>0</v>
      </c>
      <c r="P268" s="1008">
        <v>0</v>
      </c>
      <c r="Q268" s="1008">
        <v>0</v>
      </c>
      <c r="R268" s="1144"/>
      <c r="S268" s="1008">
        <v>0</v>
      </c>
      <c r="T268" s="752">
        <v>0</v>
      </c>
      <c r="U268" s="762">
        <v>0</v>
      </c>
      <c r="V268" s="1002">
        <f>W268+X268+Y268+Z268</f>
        <v>0</v>
      </c>
      <c r="W268" s="1007">
        <v>0</v>
      </c>
      <c r="X268" s="752">
        <v>0</v>
      </c>
      <c r="Y268" s="1008">
        <v>0</v>
      </c>
      <c r="Z268" s="762">
        <v>0</v>
      </c>
      <c r="AA268" s="919">
        <v>0</v>
      </c>
      <c r="AB268" s="1002">
        <f>AC268+AD268+AE268+AF268</f>
        <v>0</v>
      </c>
      <c r="AC268" s="1007">
        <v>0</v>
      </c>
      <c r="AD268" s="752">
        <v>0</v>
      </c>
      <c r="AE268" s="1008">
        <v>0</v>
      </c>
      <c r="AF268" s="762">
        <v>0</v>
      </c>
      <c r="AG268" s="865">
        <v>0</v>
      </c>
    </row>
    <row r="269" spans="1:33" ht="13.5" customHeight="1" hidden="1">
      <c r="A269" s="1160"/>
      <c r="B269" s="783"/>
      <c r="C269" s="787"/>
      <c r="D269" s="787"/>
      <c r="E269" s="783"/>
      <c r="F269" s="783"/>
      <c r="G269" s="772"/>
      <c r="H269" s="346">
        <v>0</v>
      </c>
      <c r="I269" s="776"/>
      <c r="J269" s="1167"/>
      <c r="K269" s="1168"/>
      <c r="L269" s="1008"/>
      <c r="M269" s="1008"/>
      <c r="N269" s="1004"/>
      <c r="O269" s="752"/>
      <c r="P269" s="1008"/>
      <c r="Q269" s="1008"/>
      <c r="R269" s="1013"/>
      <c r="S269" s="1008"/>
      <c r="T269" s="752"/>
      <c r="U269" s="762"/>
      <c r="V269" s="1006"/>
      <c r="W269" s="1007"/>
      <c r="X269" s="752"/>
      <c r="Y269" s="1008"/>
      <c r="Z269" s="762"/>
      <c r="AA269" s="919"/>
      <c r="AB269" s="1006"/>
      <c r="AC269" s="1007"/>
      <c r="AD269" s="752"/>
      <c r="AE269" s="1008"/>
      <c r="AF269" s="762"/>
      <c r="AG269" s="865"/>
    </row>
    <row r="270" spans="1:33" ht="13.5" customHeight="1" hidden="1">
      <c r="A270" s="1160"/>
      <c r="B270" s="783"/>
      <c r="C270" s="787"/>
      <c r="D270" s="787"/>
      <c r="E270" s="783"/>
      <c r="F270" s="783"/>
      <c r="G270" s="772"/>
      <c r="H270" s="340">
        <f>H266+H268</f>
        <v>1846660</v>
      </c>
      <c r="I270" s="775" t="s">
        <v>189</v>
      </c>
      <c r="J270" s="1004">
        <f aca="true" t="shared" si="109" ref="J270:Q270">J266+J268</f>
        <v>1846660</v>
      </c>
      <c r="K270" s="1004">
        <f t="shared" si="109"/>
        <v>1197680</v>
      </c>
      <c r="L270" s="1004">
        <f t="shared" si="109"/>
        <v>0</v>
      </c>
      <c r="M270" s="1004">
        <f t="shared" si="109"/>
        <v>1197680</v>
      </c>
      <c r="N270" s="1004">
        <f t="shared" si="109"/>
        <v>648980</v>
      </c>
      <c r="O270" s="742">
        <f t="shared" si="109"/>
        <v>239537</v>
      </c>
      <c r="P270" s="1004">
        <f t="shared" si="109"/>
        <v>159690</v>
      </c>
      <c r="Q270" s="1004">
        <f t="shared" si="109"/>
        <v>249753</v>
      </c>
      <c r="R270" s="1169"/>
      <c r="S270" s="1004">
        <f aca="true" t="shared" si="110" ref="S270:AG270">S266+S268</f>
        <v>0</v>
      </c>
      <c r="T270" s="742">
        <f t="shared" si="110"/>
        <v>648980</v>
      </c>
      <c r="U270" s="879">
        <f t="shared" si="110"/>
        <v>0</v>
      </c>
      <c r="V270" s="1002">
        <f t="shared" si="110"/>
        <v>0</v>
      </c>
      <c r="W270" s="1004">
        <f t="shared" si="110"/>
        <v>0</v>
      </c>
      <c r="X270" s="742">
        <f t="shared" si="110"/>
        <v>0</v>
      </c>
      <c r="Y270" s="1004">
        <f t="shared" si="110"/>
        <v>0</v>
      </c>
      <c r="Z270" s="879">
        <f t="shared" si="110"/>
        <v>0</v>
      </c>
      <c r="AA270" s="936">
        <f t="shared" si="110"/>
        <v>0</v>
      </c>
      <c r="AB270" s="1002">
        <f t="shared" si="110"/>
        <v>0</v>
      </c>
      <c r="AC270" s="1004">
        <f t="shared" si="110"/>
        <v>0</v>
      </c>
      <c r="AD270" s="742">
        <f t="shared" si="110"/>
        <v>0</v>
      </c>
      <c r="AE270" s="1004">
        <f t="shared" si="110"/>
        <v>0</v>
      </c>
      <c r="AF270" s="879">
        <f t="shared" si="110"/>
        <v>0</v>
      </c>
      <c r="AG270" s="879">
        <f t="shared" si="110"/>
        <v>0</v>
      </c>
    </row>
    <row r="271" spans="1:33" ht="13.5" customHeight="1" hidden="1" thickBot="1">
      <c r="A271" s="1161"/>
      <c r="B271" s="784"/>
      <c r="C271" s="788"/>
      <c r="D271" s="788"/>
      <c r="E271" s="784"/>
      <c r="F271" s="784"/>
      <c r="G271" s="773"/>
      <c r="H271" s="349">
        <f>H267+H269</f>
        <v>1197680</v>
      </c>
      <c r="I271" s="777"/>
      <c r="J271" s="1005"/>
      <c r="K271" s="1005"/>
      <c r="L271" s="1005"/>
      <c r="M271" s="1005"/>
      <c r="N271" s="1005"/>
      <c r="O271" s="743"/>
      <c r="P271" s="1005"/>
      <c r="Q271" s="1005"/>
      <c r="R271" s="1170"/>
      <c r="S271" s="1005"/>
      <c r="T271" s="743"/>
      <c r="U271" s="880"/>
      <c r="V271" s="1003"/>
      <c r="W271" s="1005"/>
      <c r="X271" s="743"/>
      <c r="Y271" s="1005"/>
      <c r="Z271" s="880"/>
      <c r="AA271" s="937"/>
      <c r="AB271" s="1003"/>
      <c r="AC271" s="1005"/>
      <c r="AD271" s="743"/>
      <c r="AE271" s="1005"/>
      <c r="AF271" s="880"/>
      <c r="AG271" s="880"/>
    </row>
    <row r="272" spans="1:33" s="335" customFormat="1" ht="13.5" customHeight="1" hidden="1">
      <c r="A272" s="1162"/>
      <c r="B272" s="781" t="s">
        <v>312</v>
      </c>
      <c r="C272" s="818" t="s">
        <v>313</v>
      </c>
      <c r="D272" s="819"/>
      <c r="E272" s="819"/>
      <c r="F272" s="819"/>
      <c r="G272" s="820"/>
      <c r="H272" s="351">
        <f>H278</f>
        <v>9102999</v>
      </c>
      <c r="I272" s="1088" t="s">
        <v>187</v>
      </c>
      <c r="J272" s="870">
        <f aca="true" t="shared" si="111" ref="J272:Q272">J278</f>
        <v>5140668</v>
      </c>
      <c r="K272" s="870">
        <f t="shared" si="111"/>
        <v>2833439</v>
      </c>
      <c r="L272" s="870">
        <f t="shared" si="111"/>
        <v>283344</v>
      </c>
      <c r="M272" s="870">
        <f t="shared" si="111"/>
        <v>2550095</v>
      </c>
      <c r="N272" s="870">
        <f t="shared" si="111"/>
        <v>2307229</v>
      </c>
      <c r="O272" s="870">
        <f t="shared" si="111"/>
        <v>0</v>
      </c>
      <c r="P272" s="870">
        <f t="shared" si="111"/>
        <v>2307229</v>
      </c>
      <c r="Q272" s="870">
        <f t="shared" si="111"/>
        <v>0</v>
      </c>
      <c r="R272" s="1246"/>
      <c r="S272" s="870">
        <f aca="true" t="shared" si="112" ref="S272:AG272">S278</f>
        <v>121433</v>
      </c>
      <c r="T272" s="870">
        <f t="shared" si="112"/>
        <v>2185796</v>
      </c>
      <c r="U272" s="873">
        <f t="shared" si="112"/>
        <v>2833439</v>
      </c>
      <c r="V272" s="994">
        <f t="shared" si="112"/>
        <v>3694615</v>
      </c>
      <c r="W272" s="870">
        <f t="shared" si="112"/>
        <v>2036402</v>
      </c>
      <c r="X272" s="870">
        <f t="shared" si="112"/>
        <v>0</v>
      </c>
      <c r="Y272" s="870">
        <f t="shared" si="112"/>
        <v>1658213</v>
      </c>
      <c r="Z272" s="873">
        <f t="shared" si="112"/>
        <v>0</v>
      </c>
      <c r="AA272" s="928">
        <f t="shared" si="112"/>
        <v>2036402</v>
      </c>
      <c r="AB272" s="994">
        <f t="shared" si="112"/>
        <v>267718</v>
      </c>
      <c r="AC272" s="870">
        <f t="shared" si="112"/>
        <v>147561</v>
      </c>
      <c r="AD272" s="870">
        <f t="shared" si="112"/>
        <v>0</v>
      </c>
      <c r="AE272" s="870">
        <f t="shared" si="112"/>
        <v>120157</v>
      </c>
      <c r="AF272" s="873">
        <f t="shared" si="112"/>
        <v>0</v>
      </c>
      <c r="AG272" s="873">
        <f t="shared" si="112"/>
        <v>147561</v>
      </c>
    </row>
    <row r="273" spans="1:33" s="335" customFormat="1" ht="13.5" customHeight="1" hidden="1">
      <c r="A273" s="1145"/>
      <c r="B273" s="782"/>
      <c r="C273" s="821"/>
      <c r="D273" s="801"/>
      <c r="E273" s="801"/>
      <c r="F273" s="801"/>
      <c r="G273" s="822"/>
      <c r="H273" s="351">
        <f>H279</f>
        <v>5017402</v>
      </c>
      <c r="I273" s="1134"/>
      <c r="J273" s="872"/>
      <c r="K273" s="872"/>
      <c r="L273" s="872"/>
      <c r="M273" s="872"/>
      <c r="N273" s="872"/>
      <c r="O273" s="872"/>
      <c r="P273" s="872"/>
      <c r="Q273" s="872"/>
      <c r="R273" s="1169"/>
      <c r="S273" s="872"/>
      <c r="T273" s="872"/>
      <c r="U273" s="862"/>
      <c r="V273" s="978"/>
      <c r="W273" s="872"/>
      <c r="X273" s="872"/>
      <c r="Y273" s="872"/>
      <c r="Z273" s="862"/>
      <c r="AA273" s="916"/>
      <c r="AB273" s="978"/>
      <c r="AC273" s="872"/>
      <c r="AD273" s="872"/>
      <c r="AE273" s="872"/>
      <c r="AF273" s="862"/>
      <c r="AG273" s="862"/>
    </row>
    <row r="274" spans="1:33" s="335" customFormat="1" ht="13.5" customHeight="1" hidden="1">
      <c r="A274" s="1163"/>
      <c r="B274" s="1096"/>
      <c r="C274" s="821"/>
      <c r="D274" s="801"/>
      <c r="E274" s="801"/>
      <c r="F274" s="801"/>
      <c r="G274" s="822"/>
      <c r="H274" s="351">
        <f>H280</f>
        <v>0</v>
      </c>
      <c r="I274" s="1090" t="s">
        <v>188</v>
      </c>
      <c r="J274" s="872">
        <f aca="true" t="shared" si="113" ref="J274:Q274">J280</f>
        <v>0</v>
      </c>
      <c r="K274" s="872">
        <f t="shared" si="113"/>
        <v>0</v>
      </c>
      <c r="L274" s="872">
        <f t="shared" si="113"/>
        <v>0</v>
      </c>
      <c r="M274" s="872">
        <f t="shared" si="113"/>
        <v>0</v>
      </c>
      <c r="N274" s="872">
        <f t="shared" si="113"/>
        <v>0</v>
      </c>
      <c r="O274" s="872">
        <f t="shared" si="113"/>
        <v>0</v>
      </c>
      <c r="P274" s="872">
        <f t="shared" si="113"/>
        <v>0</v>
      </c>
      <c r="Q274" s="872">
        <f t="shared" si="113"/>
        <v>0</v>
      </c>
      <c r="R274" s="1144"/>
      <c r="S274" s="872">
        <f aca="true" t="shared" si="114" ref="S274:AG274">S280</f>
        <v>0</v>
      </c>
      <c r="T274" s="872">
        <f t="shared" si="114"/>
        <v>0</v>
      </c>
      <c r="U274" s="862">
        <f t="shared" si="114"/>
        <v>0</v>
      </c>
      <c r="V274" s="978">
        <f t="shared" si="114"/>
        <v>0</v>
      </c>
      <c r="W274" s="872">
        <f t="shared" si="114"/>
        <v>0</v>
      </c>
      <c r="X274" s="872">
        <f t="shared" si="114"/>
        <v>0</v>
      </c>
      <c r="Y274" s="872">
        <f t="shared" si="114"/>
        <v>0</v>
      </c>
      <c r="Z274" s="862">
        <f t="shared" si="114"/>
        <v>0</v>
      </c>
      <c r="AA274" s="916">
        <f t="shared" si="114"/>
        <v>0</v>
      </c>
      <c r="AB274" s="978">
        <f t="shared" si="114"/>
        <v>0</v>
      </c>
      <c r="AC274" s="872">
        <f t="shared" si="114"/>
        <v>0</v>
      </c>
      <c r="AD274" s="872">
        <f t="shared" si="114"/>
        <v>0</v>
      </c>
      <c r="AE274" s="872">
        <f t="shared" si="114"/>
        <v>0</v>
      </c>
      <c r="AF274" s="862">
        <f t="shared" si="114"/>
        <v>0</v>
      </c>
      <c r="AG274" s="862">
        <f t="shared" si="114"/>
        <v>0</v>
      </c>
    </row>
    <row r="275" spans="1:33" s="335" customFormat="1" ht="13.5" customHeight="1" hidden="1">
      <c r="A275" s="1163"/>
      <c r="B275" s="1096"/>
      <c r="C275" s="821"/>
      <c r="D275" s="801"/>
      <c r="E275" s="801"/>
      <c r="F275" s="801"/>
      <c r="G275" s="822"/>
      <c r="H275" s="351">
        <f>H281</f>
        <v>0</v>
      </c>
      <c r="I275" s="1089"/>
      <c r="J275" s="871"/>
      <c r="K275" s="871"/>
      <c r="L275" s="871"/>
      <c r="M275" s="871"/>
      <c r="N275" s="871"/>
      <c r="O275" s="871"/>
      <c r="P275" s="871"/>
      <c r="Q275" s="871"/>
      <c r="R275" s="1013"/>
      <c r="S275" s="871"/>
      <c r="T275" s="871"/>
      <c r="U275" s="874"/>
      <c r="V275" s="993"/>
      <c r="W275" s="871"/>
      <c r="X275" s="871"/>
      <c r="Y275" s="871"/>
      <c r="Z275" s="874"/>
      <c r="AA275" s="929"/>
      <c r="AB275" s="993"/>
      <c r="AC275" s="871"/>
      <c r="AD275" s="871"/>
      <c r="AE275" s="871"/>
      <c r="AF275" s="874"/>
      <c r="AG275" s="874"/>
    </row>
    <row r="276" spans="1:33" s="335" customFormat="1" ht="13.5" customHeight="1" hidden="1">
      <c r="A276" s="1163"/>
      <c r="B276" s="1096"/>
      <c r="C276" s="821"/>
      <c r="D276" s="801"/>
      <c r="E276" s="801"/>
      <c r="F276" s="801"/>
      <c r="G276" s="822"/>
      <c r="H276" s="336">
        <f>H272+H274</f>
        <v>9102999</v>
      </c>
      <c r="I276" s="1090" t="s">
        <v>189</v>
      </c>
      <c r="J276" s="872">
        <f aca="true" t="shared" si="115" ref="J276:Q276">J272+J274</f>
        <v>5140668</v>
      </c>
      <c r="K276" s="872">
        <f t="shared" si="115"/>
        <v>2833439</v>
      </c>
      <c r="L276" s="872">
        <f t="shared" si="115"/>
        <v>283344</v>
      </c>
      <c r="M276" s="872">
        <f t="shared" si="115"/>
        <v>2550095</v>
      </c>
      <c r="N276" s="872">
        <f t="shared" si="115"/>
        <v>2307229</v>
      </c>
      <c r="O276" s="872">
        <f t="shared" si="115"/>
        <v>0</v>
      </c>
      <c r="P276" s="872">
        <f t="shared" si="115"/>
        <v>2307229</v>
      </c>
      <c r="Q276" s="872">
        <f t="shared" si="115"/>
        <v>0</v>
      </c>
      <c r="R276" s="1169"/>
      <c r="S276" s="872">
        <f aca="true" t="shared" si="116" ref="S276:AG276">S272+S274</f>
        <v>121433</v>
      </c>
      <c r="T276" s="872">
        <f t="shared" si="116"/>
        <v>2185796</v>
      </c>
      <c r="U276" s="862">
        <f t="shared" si="116"/>
        <v>2833439</v>
      </c>
      <c r="V276" s="978">
        <f t="shared" si="116"/>
        <v>3694615</v>
      </c>
      <c r="W276" s="872">
        <f t="shared" si="116"/>
        <v>2036402</v>
      </c>
      <c r="X276" s="872">
        <f t="shared" si="116"/>
        <v>0</v>
      </c>
      <c r="Y276" s="872">
        <f t="shared" si="116"/>
        <v>1658213</v>
      </c>
      <c r="Z276" s="862">
        <f t="shared" si="116"/>
        <v>0</v>
      </c>
      <c r="AA276" s="916">
        <f t="shared" si="116"/>
        <v>2036402</v>
      </c>
      <c r="AB276" s="978">
        <f t="shared" si="116"/>
        <v>267718</v>
      </c>
      <c r="AC276" s="872">
        <f t="shared" si="116"/>
        <v>147561</v>
      </c>
      <c r="AD276" s="872">
        <f t="shared" si="116"/>
        <v>0</v>
      </c>
      <c r="AE276" s="872">
        <f t="shared" si="116"/>
        <v>120157</v>
      </c>
      <c r="AF276" s="862">
        <f t="shared" si="116"/>
        <v>0</v>
      </c>
      <c r="AG276" s="862">
        <f t="shared" si="116"/>
        <v>147561</v>
      </c>
    </row>
    <row r="277" spans="1:33" s="335" customFormat="1" ht="13.5" customHeight="1" hidden="1" thickBot="1">
      <c r="A277" s="1164"/>
      <c r="B277" s="1097"/>
      <c r="C277" s="823"/>
      <c r="D277" s="804"/>
      <c r="E277" s="804"/>
      <c r="F277" s="804"/>
      <c r="G277" s="824"/>
      <c r="H277" s="337">
        <f>H273+H275</f>
        <v>5017402</v>
      </c>
      <c r="I277" s="1131"/>
      <c r="J277" s="980"/>
      <c r="K277" s="980"/>
      <c r="L277" s="980"/>
      <c r="M277" s="980"/>
      <c r="N277" s="980"/>
      <c r="O277" s="980"/>
      <c r="P277" s="980"/>
      <c r="Q277" s="980"/>
      <c r="R277" s="1170"/>
      <c r="S277" s="980"/>
      <c r="T277" s="980"/>
      <c r="U277" s="863"/>
      <c r="V277" s="979"/>
      <c r="W277" s="980"/>
      <c r="X277" s="980"/>
      <c r="Y277" s="980"/>
      <c r="Z277" s="863"/>
      <c r="AA277" s="917"/>
      <c r="AB277" s="979"/>
      <c r="AC277" s="980"/>
      <c r="AD277" s="980"/>
      <c r="AE277" s="980"/>
      <c r="AF277" s="863"/>
      <c r="AG277" s="863"/>
    </row>
    <row r="278" spans="1:33" ht="12.75" customHeight="1" hidden="1">
      <c r="A278" s="1154" t="s">
        <v>314</v>
      </c>
      <c r="B278" s="845"/>
      <c r="C278" s="1156" t="s">
        <v>315</v>
      </c>
      <c r="D278" s="1157" t="s">
        <v>316</v>
      </c>
      <c r="E278" s="1158" t="s">
        <v>313</v>
      </c>
      <c r="F278" s="768" t="s">
        <v>272</v>
      </c>
      <c r="G278" s="1176" t="s">
        <v>317</v>
      </c>
      <c r="H278" s="355">
        <v>9102999</v>
      </c>
      <c r="I278" s="777" t="s">
        <v>187</v>
      </c>
      <c r="J278" s="976">
        <f>K278+N278</f>
        <v>5140668</v>
      </c>
      <c r="K278" s="1247">
        <f>L278+M278</f>
        <v>2833439</v>
      </c>
      <c r="L278" s="992">
        <v>283344</v>
      </c>
      <c r="M278" s="992">
        <v>2550095</v>
      </c>
      <c r="N278" s="1247">
        <f>O278+P278+Q278</f>
        <v>2307229</v>
      </c>
      <c r="O278" s="992">
        <v>0</v>
      </c>
      <c r="P278" s="992">
        <v>2307229</v>
      </c>
      <c r="Q278" s="992">
        <v>0</v>
      </c>
      <c r="R278" s="1246"/>
      <c r="S278" s="992">
        <v>121433</v>
      </c>
      <c r="T278" s="992">
        <v>2185796</v>
      </c>
      <c r="U278" s="864">
        <v>2833439</v>
      </c>
      <c r="V278" s="975">
        <f>W278+X278+Y278+Z278</f>
        <v>3694615</v>
      </c>
      <c r="W278" s="992">
        <v>2036402</v>
      </c>
      <c r="X278" s="992">
        <v>0</v>
      </c>
      <c r="Y278" s="992">
        <v>1658213</v>
      </c>
      <c r="Z278" s="986">
        <v>0</v>
      </c>
      <c r="AA278" s="935">
        <v>2036402</v>
      </c>
      <c r="AB278" s="975">
        <f>AC278+AD278+AE278+AF278</f>
        <v>267718</v>
      </c>
      <c r="AC278" s="992">
        <v>147561</v>
      </c>
      <c r="AD278" s="992">
        <v>0</v>
      </c>
      <c r="AE278" s="992">
        <v>120157</v>
      </c>
      <c r="AF278" s="986">
        <v>0</v>
      </c>
      <c r="AG278" s="878">
        <v>147561</v>
      </c>
    </row>
    <row r="279" spans="1:33" ht="13.5" customHeight="1" hidden="1">
      <c r="A279" s="1155"/>
      <c r="B279" s="845"/>
      <c r="C279" s="846"/>
      <c r="D279" s="846"/>
      <c r="E279" s="1112"/>
      <c r="F279" s="769"/>
      <c r="G279" s="1105"/>
      <c r="H279" s="355">
        <v>5017402</v>
      </c>
      <c r="I279" s="776"/>
      <c r="J279" s="974"/>
      <c r="K279" s="1034"/>
      <c r="L279" s="990"/>
      <c r="M279" s="990"/>
      <c r="N279" s="1077"/>
      <c r="O279" s="990"/>
      <c r="P279" s="990"/>
      <c r="Q279" s="990"/>
      <c r="R279" s="1169"/>
      <c r="S279" s="990"/>
      <c r="T279" s="990"/>
      <c r="U279" s="865"/>
      <c r="V279" s="988"/>
      <c r="W279" s="989"/>
      <c r="X279" s="990"/>
      <c r="Y279" s="990"/>
      <c r="Z279" s="987"/>
      <c r="AA279" s="919"/>
      <c r="AB279" s="988"/>
      <c r="AC279" s="989"/>
      <c r="AD279" s="990"/>
      <c r="AE279" s="990"/>
      <c r="AF279" s="987"/>
      <c r="AG279" s="865"/>
    </row>
    <row r="280" spans="1:33" ht="13.5" customHeight="1" hidden="1">
      <c r="A280" s="1135"/>
      <c r="B280" s="839"/>
      <c r="C280" s="847"/>
      <c r="D280" s="847"/>
      <c r="E280" s="1113"/>
      <c r="F280" s="766"/>
      <c r="G280" s="772"/>
      <c r="H280" s="338">
        <v>0</v>
      </c>
      <c r="I280" s="775" t="s">
        <v>188</v>
      </c>
      <c r="J280" s="761">
        <f>K280+N280</f>
        <v>0</v>
      </c>
      <c r="K280" s="1028">
        <f>L280+M280</f>
        <v>0</v>
      </c>
      <c r="L280" s="752">
        <v>0</v>
      </c>
      <c r="M280" s="752">
        <v>0</v>
      </c>
      <c r="N280" s="1034">
        <f>O280+P280+Q280</f>
        <v>0</v>
      </c>
      <c r="O280" s="752">
        <v>0</v>
      </c>
      <c r="P280" s="752">
        <v>0</v>
      </c>
      <c r="Q280" s="752">
        <v>0</v>
      </c>
      <c r="R280" s="1144"/>
      <c r="S280" s="752">
        <v>0</v>
      </c>
      <c r="T280" s="752">
        <v>0</v>
      </c>
      <c r="U280" s="762">
        <v>0</v>
      </c>
      <c r="V280" s="760">
        <f>W280+X280+Y280+Z280</f>
        <v>0</v>
      </c>
      <c r="W280" s="989">
        <v>0</v>
      </c>
      <c r="X280" s="752">
        <v>0</v>
      </c>
      <c r="Y280" s="752">
        <v>0</v>
      </c>
      <c r="Z280" s="754">
        <v>0</v>
      </c>
      <c r="AA280" s="919">
        <v>0</v>
      </c>
      <c r="AB280" s="760">
        <f>AC280+AD280+AE280+AF280</f>
        <v>0</v>
      </c>
      <c r="AC280" s="989">
        <v>0</v>
      </c>
      <c r="AD280" s="752">
        <v>0</v>
      </c>
      <c r="AE280" s="752">
        <v>0</v>
      </c>
      <c r="AF280" s="754">
        <v>0</v>
      </c>
      <c r="AG280" s="865">
        <v>0</v>
      </c>
    </row>
    <row r="281" spans="1:33" ht="13.5" customHeight="1" hidden="1">
      <c r="A281" s="1135"/>
      <c r="B281" s="839"/>
      <c r="C281" s="847"/>
      <c r="D281" s="847"/>
      <c r="E281" s="1113"/>
      <c r="F281" s="766"/>
      <c r="G281" s="772"/>
      <c r="H281" s="346">
        <v>0</v>
      </c>
      <c r="I281" s="776"/>
      <c r="J281" s="974"/>
      <c r="K281" s="1028"/>
      <c r="L281" s="752"/>
      <c r="M281" s="752"/>
      <c r="N281" s="1077"/>
      <c r="O281" s="752"/>
      <c r="P281" s="752"/>
      <c r="Q281" s="752"/>
      <c r="R281" s="1013"/>
      <c r="S281" s="752"/>
      <c r="T281" s="752"/>
      <c r="U281" s="762"/>
      <c r="V281" s="988"/>
      <c r="W281" s="989"/>
      <c r="X281" s="752"/>
      <c r="Y281" s="752"/>
      <c r="Z281" s="754"/>
      <c r="AA281" s="919"/>
      <c r="AB281" s="988"/>
      <c r="AC281" s="989"/>
      <c r="AD281" s="752"/>
      <c r="AE281" s="752"/>
      <c r="AF281" s="754"/>
      <c r="AG281" s="865"/>
    </row>
    <row r="282" spans="1:33" ht="13.5" customHeight="1" hidden="1">
      <c r="A282" s="1135"/>
      <c r="B282" s="839"/>
      <c r="C282" s="847"/>
      <c r="D282" s="847"/>
      <c r="E282" s="1113"/>
      <c r="F282" s="766"/>
      <c r="G282" s="772"/>
      <c r="H282" s="340">
        <f>H278+H280</f>
        <v>9102999</v>
      </c>
      <c r="I282" s="775" t="s">
        <v>189</v>
      </c>
      <c r="J282" s="742">
        <f aca="true" t="shared" si="117" ref="J282:Q282">J278+J280</f>
        <v>5140668</v>
      </c>
      <c r="K282" s="742">
        <f t="shared" si="117"/>
        <v>2833439</v>
      </c>
      <c r="L282" s="742">
        <f t="shared" si="117"/>
        <v>283344</v>
      </c>
      <c r="M282" s="742">
        <f t="shared" si="117"/>
        <v>2550095</v>
      </c>
      <c r="N282" s="742">
        <f t="shared" si="117"/>
        <v>2307229</v>
      </c>
      <c r="O282" s="742">
        <f t="shared" si="117"/>
        <v>0</v>
      </c>
      <c r="P282" s="742">
        <f t="shared" si="117"/>
        <v>2307229</v>
      </c>
      <c r="Q282" s="742">
        <f t="shared" si="117"/>
        <v>0</v>
      </c>
      <c r="R282" s="1169"/>
      <c r="S282" s="742">
        <f aca="true" t="shared" si="118" ref="S282:AG282">S278+S280</f>
        <v>121433</v>
      </c>
      <c r="T282" s="742">
        <f t="shared" si="118"/>
        <v>2185796</v>
      </c>
      <c r="U282" s="746">
        <f t="shared" si="118"/>
        <v>2833439</v>
      </c>
      <c r="V282" s="750">
        <f t="shared" si="118"/>
        <v>3694615</v>
      </c>
      <c r="W282" s="742">
        <f t="shared" si="118"/>
        <v>2036402</v>
      </c>
      <c r="X282" s="742">
        <f t="shared" si="118"/>
        <v>0</v>
      </c>
      <c r="Y282" s="742">
        <f t="shared" si="118"/>
        <v>1658213</v>
      </c>
      <c r="Z282" s="744">
        <f t="shared" si="118"/>
        <v>0</v>
      </c>
      <c r="AA282" s="748">
        <f t="shared" si="118"/>
        <v>2036402</v>
      </c>
      <c r="AB282" s="750">
        <f t="shared" si="118"/>
        <v>267718</v>
      </c>
      <c r="AC282" s="742">
        <f t="shared" si="118"/>
        <v>147561</v>
      </c>
      <c r="AD282" s="742">
        <f t="shared" si="118"/>
        <v>0</v>
      </c>
      <c r="AE282" s="742">
        <f t="shared" si="118"/>
        <v>120157</v>
      </c>
      <c r="AF282" s="744">
        <f t="shared" si="118"/>
        <v>0</v>
      </c>
      <c r="AG282" s="746">
        <f t="shared" si="118"/>
        <v>147561</v>
      </c>
    </row>
    <row r="283" spans="1:33" ht="13.5" customHeight="1" hidden="1" thickBot="1">
      <c r="A283" s="1143"/>
      <c r="B283" s="839"/>
      <c r="C283" s="847"/>
      <c r="D283" s="847"/>
      <c r="E283" s="1113"/>
      <c r="F283" s="767"/>
      <c r="G283" s="773"/>
      <c r="H283" s="349">
        <f>H279+H281</f>
        <v>5017402</v>
      </c>
      <c r="I283" s="777"/>
      <c r="J283" s="743"/>
      <c r="K283" s="743"/>
      <c r="L283" s="743"/>
      <c r="M283" s="743"/>
      <c r="N283" s="743"/>
      <c r="O283" s="743"/>
      <c r="P283" s="743"/>
      <c r="Q283" s="743"/>
      <c r="R283" s="1170"/>
      <c r="S283" s="743"/>
      <c r="T283" s="743"/>
      <c r="U283" s="747"/>
      <c r="V283" s="751"/>
      <c r="W283" s="743"/>
      <c r="X283" s="743"/>
      <c r="Y283" s="743"/>
      <c r="Z283" s="745"/>
      <c r="AA283" s="749"/>
      <c r="AB283" s="751"/>
      <c r="AC283" s="743"/>
      <c r="AD283" s="743"/>
      <c r="AE283" s="743"/>
      <c r="AF283" s="745"/>
      <c r="AG283" s="747"/>
    </row>
    <row r="284" spans="1:33" s="335" customFormat="1" ht="12.75">
      <c r="A284" s="1183" t="s">
        <v>318</v>
      </c>
      <c r="B284" s="826"/>
      <c r="C284" s="809" t="s">
        <v>319</v>
      </c>
      <c r="D284" s="810"/>
      <c r="E284" s="810"/>
      <c r="F284" s="810"/>
      <c r="G284" s="811"/>
      <c r="H284" s="350">
        <f>H290+H308+H332</f>
        <v>4938915</v>
      </c>
      <c r="I284" s="1088" t="s">
        <v>187</v>
      </c>
      <c r="J284" s="870">
        <f aca="true" t="shared" si="119" ref="J284:AG284">J290+J308+J332</f>
        <v>1435390</v>
      </c>
      <c r="K284" s="870">
        <f t="shared" si="119"/>
        <v>1077529</v>
      </c>
      <c r="L284" s="870">
        <f t="shared" si="119"/>
        <v>1007031</v>
      </c>
      <c r="M284" s="870">
        <f t="shared" si="119"/>
        <v>70498</v>
      </c>
      <c r="N284" s="870">
        <f t="shared" si="119"/>
        <v>357861</v>
      </c>
      <c r="O284" s="870">
        <f t="shared" si="119"/>
        <v>353885</v>
      </c>
      <c r="P284" s="870">
        <f t="shared" si="119"/>
        <v>3976</v>
      </c>
      <c r="Q284" s="870">
        <f t="shared" si="119"/>
        <v>0</v>
      </c>
      <c r="R284" s="870">
        <f t="shared" si="119"/>
        <v>0</v>
      </c>
      <c r="S284" s="870">
        <f t="shared" si="119"/>
        <v>334358</v>
      </c>
      <c r="T284" s="870">
        <f t="shared" si="119"/>
        <v>23503</v>
      </c>
      <c r="U284" s="873">
        <f t="shared" si="119"/>
        <v>1077529</v>
      </c>
      <c r="V284" s="994">
        <f t="shared" si="119"/>
        <v>1602799</v>
      </c>
      <c r="W284" s="870">
        <f t="shared" si="119"/>
        <v>1196848</v>
      </c>
      <c r="X284" s="870">
        <f t="shared" si="119"/>
        <v>405951</v>
      </c>
      <c r="Y284" s="870">
        <f t="shared" si="119"/>
        <v>0</v>
      </c>
      <c r="Z284" s="873">
        <f t="shared" si="119"/>
        <v>0</v>
      </c>
      <c r="AA284" s="928">
        <f t="shared" si="119"/>
        <v>1625420</v>
      </c>
      <c r="AB284" s="994">
        <f t="shared" si="119"/>
        <v>0</v>
      </c>
      <c r="AC284" s="870">
        <f t="shared" si="119"/>
        <v>0</v>
      </c>
      <c r="AD284" s="870">
        <f t="shared" si="119"/>
        <v>0</v>
      </c>
      <c r="AE284" s="870">
        <f t="shared" si="119"/>
        <v>0</v>
      </c>
      <c r="AF284" s="873">
        <f t="shared" si="119"/>
        <v>0</v>
      </c>
      <c r="AG284" s="873">
        <f t="shared" si="119"/>
        <v>0</v>
      </c>
    </row>
    <row r="285" spans="1:33" s="335" customFormat="1" ht="12.75">
      <c r="A285" s="1184"/>
      <c r="B285" s="829"/>
      <c r="C285" s="812"/>
      <c r="D285" s="813"/>
      <c r="E285" s="813"/>
      <c r="F285" s="813"/>
      <c r="G285" s="814"/>
      <c r="H285" s="350">
        <f>H291+H309+H333</f>
        <v>3704199</v>
      </c>
      <c r="I285" s="1089"/>
      <c r="J285" s="871"/>
      <c r="K285" s="871"/>
      <c r="L285" s="871"/>
      <c r="M285" s="871"/>
      <c r="N285" s="871"/>
      <c r="O285" s="871"/>
      <c r="P285" s="871"/>
      <c r="Q285" s="871"/>
      <c r="R285" s="871"/>
      <c r="S285" s="871"/>
      <c r="T285" s="871"/>
      <c r="U285" s="874"/>
      <c r="V285" s="993"/>
      <c r="W285" s="871"/>
      <c r="X285" s="871"/>
      <c r="Y285" s="871"/>
      <c r="Z285" s="874"/>
      <c r="AA285" s="929"/>
      <c r="AB285" s="993"/>
      <c r="AC285" s="871"/>
      <c r="AD285" s="871"/>
      <c r="AE285" s="871"/>
      <c r="AF285" s="874"/>
      <c r="AG285" s="874"/>
    </row>
    <row r="286" spans="1:33" s="335" customFormat="1" ht="12.75">
      <c r="A286" s="1185"/>
      <c r="B286" s="1186"/>
      <c r="C286" s="812"/>
      <c r="D286" s="813"/>
      <c r="E286" s="813"/>
      <c r="F286" s="813"/>
      <c r="G286" s="814"/>
      <c r="H286" s="350">
        <f>H292+H310+H334</f>
        <v>54122</v>
      </c>
      <c r="I286" s="1090" t="s">
        <v>188</v>
      </c>
      <c r="J286" s="998">
        <f aca="true" t="shared" si="120" ref="J286:AG286">J292+J310+J334</f>
        <v>54122</v>
      </c>
      <c r="K286" s="998">
        <f t="shared" si="120"/>
        <v>40592</v>
      </c>
      <c r="L286" s="998">
        <f t="shared" si="120"/>
        <v>40592</v>
      </c>
      <c r="M286" s="998">
        <f t="shared" si="120"/>
        <v>0</v>
      </c>
      <c r="N286" s="998">
        <f t="shared" si="120"/>
        <v>13530</v>
      </c>
      <c r="O286" s="998">
        <f t="shared" si="120"/>
        <v>12480</v>
      </c>
      <c r="P286" s="998">
        <f t="shared" si="120"/>
        <v>1050</v>
      </c>
      <c r="Q286" s="998">
        <f t="shared" si="120"/>
        <v>0</v>
      </c>
      <c r="R286" s="998">
        <f t="shared" si="120"/>
        <v>0</v>
      </c>
      <c r="S286" s="998">
        <f t="shared" si="120"/>
        <v>13530</v>
      </c>
      <c r="T286" s="998">
        <f t="shared" si="120"/>
        <v>0</v>
      </c>
      <c r="U286" s="875">
        <f t="shared" si="120"/>
        <v>40592</v>
      </c>
      <c r="V286" s="996">
        <f t="shared" si="120"/>
        <v>0</v>
      </c>
      <c r="W286" s="998">
        <f t="shared" si="120"/>
        <v>0</v>
      </c>
      <c r="X286" s="998">
        <f t="shared" si="120"/>
        <v>0</v>
      </c>
      <c r="Y286" s="998">
        <f t="shared" si="120"/>
        <v>0</v>
      </c>
      <c r="Z286" s="875">
        <f t="shared" si="120"/>
        <v>0</v>
      </c>
      <c r="AA286" s="930">
        <f t="shared" si="120"/>
        <v>0</v>
      </c>
      <c r="AB286" s="996">
        <f t="shared" si="120"/>
        <v>0</v>
      </c>
      <c r="AC286" s="998">
        <f t="shared" si="120"/>
        <v>0</v>
      </c>
      <c r="AD286" s="998">
        <f t="shared" si="120"/>
        <v>0</v>
      </c>
      <c r="AE286" s="998">
        <f t="shared" si="120"/>
        <v>0</v>
      </c>
      <c r="AF286" s="875">
        <f t="shared" si="120"/>
        <v>0</v>
      </c>
      <c r="AG286" s="875">
        <f t="shared" si="120"/>
        <v>0</v>
      </c>
    </row>
    <row r="287" spans="1:33" s="335" customFormat="1" ht="12.75">
      <c r="A287" s="1185"/>
      <c r="B287" s="1186"/>
      <c r="C287" s="812"/>
      <c r="D287" s="813"/>
      <c r="E287" s="813"/>
      <c r="F287" s="813"/>
      <c r="G287" s="814"/>
      <c r="H287" s="350">
        <f>H293+H311+H335</f>
        <v>40592</v>
      </c>
      <c r="I287" s="1089"/>
      <c r="J287" s="1001"/>
      <c r="K287" s="1001"/>
      <c r="L287" s="1001"/>
      <c r="M287" s="1001"/>
      <c r="N287" s="1001"/>
      <c r="O287" s="1001"/>
      <c r="P287" s="1001"/>
      <c r="Q287" s="1001"/>
      <c r="R287" s="1001"/>
      <c r="S287" s="1001"/>
      <c r="T287" s="1001"/>
      <c r="U287" s="876"/>
      <c r="V287" s="1000"/>
      <c r="W287" s="1001"/>
      <c r="X287" s="1001"/>
      <c r="Y287" s="1001"/>
      <c r="Z287" s="876"/>
      <c r="AA287" s="931"/>
      <c r="AB287" s="1000"/>
      <c r="AC287" s="1001"/>
      <c r="AD287" s="1001"/>
      <c r="AE287" s="1001"/>
      <c r="AF287" s="876"/>
      <c r="AG287" s="876"/>
    </row>
    <row r="288" spans="1:33" s="335" customFormat="1" ht="12.75">
      <c r="A288" s="1185"/>
      <c r="B288" s="1186"/>
      <c r="C288" s="812"/>
      <c r="D288" s="813"/>
      <c r="E288" s="813"/>
      <c r="F288" s="813"/>
      <c r="G288" s="814"/>
      <c r="H288" s="336">
        <f>H284+H286</f>
        <v>4993037</v>
      </c>
      <c r="I288" s="1178" t="s">
        <v>189</v>
      </c>
      <c r="J288" s="998">
        <f aca="true" t="shared" si="121" ref="J288:AG288">J284+J286</f>
        <v>1489512</v>
      </c>
      <c r="K288" s="998">
        <f t="shared" si="121"/>
        <v>1118121</v>
      </c>
      <c r="L288" s="998">
        <f t="shared" si="121"/>
        <v>1047623</v>
      </c>
      <c r="M288" s="998">
        <f t="shared" si="121"/>
        <v>70498</v>
      </c>
      <c r="N288" s="998">
        <f t="shared" si="121"/>
        <v>371391</v>
      </c>
      <c r="O288" s="998">
        <f t="shared" si="121"/>
        <v>366365</v>
      </c>
      <c r="P288" s="998">
        <f t="shared" si="121"/>
        <v>5026</v>
      </c>
      <c r="Q288" s="998">
        <f t="shared" si="121"/>
        <v>0</v>
      </c>
      <c r="R288" s="998">
        <f t="shared" si="121"/>
        <v>0</v>
      </c>
      <c r="S288" s="998">
        <f t="shared" si="121"/>
        <v>347888</v>
      </c>
      <c r="T288" s="998">
        <f t="shared" si="121"/>
        <v>23503</v>
      </c>
      <c r="U288" s="875">
        <f t="shared" si="121"/>
        <v>1118121</v>
      </c>
      <c r="V288" s="996">
        <f t="shared" si="121"/>
        <v>1602799</v>
      </c>
      <c r="W288" s="998">
        <f t="shared" si="121"/>
        <v>1196848</v>
      </c>
      <c r="X288" s="998">
        <f t="shared" si="121"/>
        <v>405951</v>
      </c>
      <c r="Y288" s="998">
        <f t="shared" si="121"/>
        <v>0</v>
      </c>
      <c r="Z288" s="875">
        <f t="shared" si="121"/>
        <v>0</v>
      </c>
      <c r="AA288" s="930">
        <f t="shared" si="121"/>
        <v>1625420</v>
      </c>
      <c r="AB288" s="996">
        <f t="shared" si="121"/>
        <v>0</v>
      </c>
      <c r="AC288" s="998">
        <f t="shared" si="121"/>
        <v>0</v>
      </c>
      <c r="AD288" s="998">
        <f t="shared" si="121"/>
        <v>0</v>
      </c>
      <c r="AE288" s="998">
        <f t="shared" si="121"/>
        <v>0</v>
      </c>
      <c r="AF288" s="875">
        <f t="shared" si="121"/>
        <v>0</v>
      </c>
      <c r="AG288" s="875">
        <f t="shared" si="121"/>
        <v>0</v>
      </c>
    </row>
    <row r="289" spans="1:33" s="335" customFormat="1" ht="12.75" customHeight="1" thickBot="1">
      <c r="A289" s="1180"/>
      <c r="B289" s="1187"/>
      <c r="C289" s="815"/>
      <c r="D289" s="816"/>
      <c r="E289" s="816"/>
      <c r="F289" s="816"/>
      <c r="G289" s="817"/>
      <c r="H289" s="337">
        <f>H285+H287</f>
        <v>3744791</v>
      </c>
      <c r="I289" s="1131"/>
      <c r="J289" s="999"/>
      <c r="K289" s="999"/>
      <c r="L289" s="999"/>
      <c r="M289" s="999"/>
      <c r="N289" s="999"/>
      <c r="O289" s="999"/>
      <c r="P289" s="999"/>
      <c r="Q289" s="999"/>
      <c r="R289" s="999"/>
      <c r="S289" s="999"/>
      <c r="T289" s="999"/>
      <c r="U289" s="877"/>
      <c r="V289" s="997"/>
      <c r="W289" s="999"/>
      <c r="X289" s="999"/>
      <c r="Y289" s="999"/>
      <c r="Z289" s="877"/>
      <c r="AA289" s="932"/>
      <c r="AB289" s="997"/>
      <c r="AC289" s="999"/>
      <c r="AD289" s="999"/>
      <c r="AE289" s="999"/>
      <c r="AF289" s="877"/>
      <c r="AG289" s="877"/>
    </row>
    <row r="290" spans="1:33" s="335" customFormat="1" ht="12.75" hidden="1">
      <c r="A290" s="1162"/>
      <c r="B290" s="781" t="s">
        <v>320</v>
      </c>
      <c r="C290" s="818" t="s">
        <v>321</v>
      </c>
      <c r="D290" s="819"/>
      <c r="E290" s="819"/>
      <c r="F290" s="819"/>
      <c r="G290" s="820"/>
      <c r="H290" s="350">
        <f>H296+H302</f>
        <v>2748245</v>
      </c>
      <c r="I290" s="1088" t="s">
        <v>187</v>
      </c>
      <c r="J290" s="870">
        <f aca="true" t="shared" si="122" ref="J290:AG290">J296+J302</f>
        <v>739830</v>
      </c>
      <c r="K290" s="870">
        <f t="shared" si="122"/>
        <v>555864</v>
      </c>
      <c r="L290" s="870">
        <f t="shared" si="122"/>
        <v>555864</v>
      </c>
      <c r="M290" s="870">
        <f t="shared" si="122"/>
        <v>0</v>
      </c>
      <c r="N290" s="870">
        <f t="shared" si="122"/>
        <v>183966</v>
      </c>
      <c r="O290" s="870">
        <f t="shared" si="122"/>
        <v>181808</v>
      </c>
      <c r="P290" s="870">
        <f t="shared" si="122"/>
        <v>2158</v>
      </c>
      <c r="Q290" s="870">
        <f t="shared" si="122"/>
        <v>0</v>
      </c>
      <c r="R290" s="870">
        <f t="shared" si="122"/>
        <v>0</v>
      </c>
      <c r="S290" s="870">
        <f t="shared" si="122"/>
        <v>183966</v>
      </c>
      <c r="T290" s="870">
        <f t="shared" si="122"/>
        <v>0</v>
      </c>
      <c r="U290" s="1257">
        <f t="shared" si="122"/>
        <v>555864</v>
      </c>
      <c r="V290" s="994">
        <f t="shared" si="122"/>
        <v>1149186</v>
      </c>
      <c r="W290" s="870">
        <f t="shared" si="122"/>
        <v>861889</v>
      </c>
      <c r="X290" s="870">
        <f t="shared" si="122"/>
        <v>287297</v>
      </c>
      <c r="Y290" s="870">
        <f t="shared" si="122"/>
        <v>0</v>
      </c>
      <c r="Z290" s="873">
        <f t="shared" si="122"/>
        <v>0</v>
      </c>
      <c r="AA290" s="933">
        <f t="shared" si="122"/>
        <v>1009080</v>
      </c>
      <c r="AB290" s="994">
        <f t="shared" si="122"/>
        <v>0</v>
      </c>
      <c r="AC290" s="870">
        <f t="shared" si="122"/>
        <v>0</v>
      </c>
      <c r="AD290" s="870">
        <f t="shared" si="122"/>
        <v>0</v>
      </c>
      <c r="AE290" s="870">
        <f t="shared" si="122"/>
        <v>0</v>
      </c>
      <c r="AF290" s="873">
        <f t="shared" si="122"/>
        <v>0</v>
      </c>
      <c r="AG290" s="866">
        <f t="shared" si="122"/>
        <v>0</v>
      </c>
    </row>
    <row r="291" spans="1:33" s="335" customFormat="1" ht="12.75" hidden="1">
      <c r="A291" s="1145"/>
      <c r="B291" s="1192"/>
      <c r="C291" s="821"/>
      <c r="D291" s="801"/>
      <c r="E291" s="801"/>
      <c r="F291" s="801"/>
      <c r="G291" s="822"/>
      <c r="H291" s="350">
        <f>H297+H303</f>
        <v>2061184</v>
      </c>
      <c r="I291" s="1089"/>
      <c r="J291" s="981"/>
      <c r="K291" s="981"/>
      <c r="L291" s="981"/>
      <c r="M291" s="981"/>
      <c r="N291" s="981"/>
      <c r="O291" s="981"/>
      <c r="P291" s="981"/>
      <c r="Q291" s="981"/>
      <c r="R291" s="981"/>
      <c r="S291" s="981"/>
      <c r="T291" s="981"/>
      <c r="U291" s="1258"/>
      <c r="V291" s="995"/>
      <c r="W291" s="981"/>
      <c r="X291" s="981"/>
      <c r="Y291" s="981"/>
      <c r="Z291" s="895"/>
      <c r="AA291" s="934"/>
      <c r="AB291" s="995"/>
      <c r="AC291" s="981"/>
      <c r="AD291" s="981"/>
      <c r="AE291" s="981"/>
      <c r="AF291" s="895"/>
      <c r="AG291" s="867"/>
    </row>
    <row r="292" spans="1:33" s="335" customFormat="1" ht="12.75" hidden="1">
      <c r="A292" s="1163"/>
      <c r="B292" s="1193"/>
      <c r="C292" s="821"/>
      <c r="D292" s="801"/>
      <c r="E292" s="801"/>
      <c r="F292" s="801"/>
      <c r="G292" s="822"/>
      <c r="H292" s="350">
        <f>H298+H304</f>
        <v>0</v>
      </c>
      <c r="I292" s="1090" t="s">
        <v>188</v>
      </c>
      <c r="J292" s="872">
        <f aca="true" t="shared" si="123" ref="J292:AG292">J298+J304</f>
        <v>0</v>
      </c>
      <c r="K292" s="872">
        <f t="shared" si="123"/>
        <v>0</v>
      </c>
      <c r="L292" s="872">
        <f t="shared" si="123"/>
        <v>0</v>
      </c>
      <c r="M292" s="872">
        <f t="shared" si="123"/>
        <v>0</v>
      </c>
      <c r="N292" s="872">
        <f t="shared" si="123"/>
        <v>0</v>
      </c>
      <c r="O292" s="872">
        <f t="shared" si="123"/>
        <v>0</v>
      </c>
      <c r="P292" s="872">
        <f t="shared" si="123"/>
        <v>0</v>
      </c>
      <c r="Q292" s="872">
        <f t="shared" si="123"/>
        <v>0</v>
      </c>
      <c r="R292" s="872">
        <f t="shared" si="123"/>
        <v>0</v>
      </c>
      <c r="S292" s="872">
        <f t="shared" si="123"/>
        <v>0</v>
      </c>
      <c r="T292" s="872">
        <f t="shared" si="123"/>
        <v>0</v>
      </c>
      <c r="U292" s="1152">
        <f t="shared" si="123"/>
        <v>0</v>
      </c>
      <c r="V292" s="978">
        <f t="shared" si="123"/>
        <v>0</v>
      </c>
      <c r="W292" s="872">
        <f t="shared" si="123"/>
        <v>0</v>
      </c>
      <c r="X292" s="872">
        <f t="shared" si="123"/>
        <v>0</v>
      </c>
      <c r="Y292" s="872">
        <f t="shared" si="123"/>
        <v>0</v>
      </c>
      <c r="Z292" s="862">
        <f t="shared" si="123"/>
        <v>0</v>
      </c>
      <c r="AA292" s="926">
        <f t="shared" si="123"/>
        <v>0</v>
      </c>
      <c r="AB292" s="978">
        <f t="shared" si="123"/>
        <v>0</v>
      </c>
      <c r="AC292" s="872">
        <f t="shared" si="123"/>
        <v>0</v>
      </c>
      <c r="AD292" s="872">
        <f t="shared" si="123"/>
        <v>0</v>
      </c>
      <c r="AE292" s="872">
        <f t="shared" si="123"/>
        <v>0</v>
      </c>
      <c r="AF292" s="862">
        <f t="shared" si="123"/>
        <v>0</v>
      </c>
      <c r="AG292" s="860">
        <f t="shared" si="123"/>
        <v>0</v>
      </c>
    </row>
    <row r="293" spans="1:33" s="335" customFormat="1" ht="12.75" hidden="1">
      <c r="A293" s="1163"/>
      <c r="B293" s="1193"/>
      <c r="C293" s="821"/>
      <c r="D293" s="801"/>
      <c r="E293" s="801"/>
      <c r="F293" s="801"/>
      <c r="G293" s="822"/>
      <c r="H293" s="350">
        <f>H299+H305</f>
        <v>0</v>
      </c>
      <c r="I293" s="1089"/>
      <c r="J293" s="871"/>
      <c r="K293" s="871"/>
      <c r="L293" s="871"/>
      <c r="M293" s="871"/>
      <c r="N293" s="871"/>
      <c r="O293" s="871"/>
      <c r="P293" s="871"/>
      <c r="Q293" s="871"/>
      <c r="R293" s="871"/>
      <c r="S293" s="871"/>
      <c r="T293" s="871"/>
      <c r="U293" s="1153"/>
      <c r="V293" s="993"/>
      <c r="W293" s="871"/>
      <c r="X293" s="871"/>
      <c r="Y293" s="871"/>
      <c r="Z293" s="874"/>
      <c r="AA293" s="927"/>
      <c r="AB293" s="993"/>
      <c r="AC293" s="871"/>
      <c r="AD293" s="871"/>
      <c r="AE293" s="871"/>
      <c r="AF293" s="874"/>
      <c r="AG293" s="861"/>
    </row>
    <row r="294" spans="1:33" s="335" customFormat="1" ht="12.75" hidden="1">
      <c r="A294" s="1163"/>
      <c r="B294" s="1193"/>
      <c r="C294" s="821"/>
      <c r="D294" s="801"/>
      <c r="E294" s="801"/>
      <c r="F294" s="801"/>
      <c r="G294" s="822"/>
      <c r="H294" s="336">
        <f>H290+H292</f>
        <v>2748245</v>
      </c>
      <c r="I294" s="1090" t="s">
        <v>189</v>
      </c>
      <c r="J294" s="872">
        <f aca="true" t="shared" si="124" ref="J294:AG294">J290+J292</f>
        <v>739830</v>
      </c>
      <c r="K294" s="872">
        <f t="shared" si="124"/>
        <v>555864</v>
      </c>
      <c r="L294" s="872">
        <f t="shared" si="124"/>
        <v>555864</v>
      </c>
      <c r="M294" s="872">
        <f t="shared" si="124"/>
        <v>0</v>
      </c>
      <c r="N294" s="872">
        <f t="shared" si="124"/>
        <v>183966</v>
      </c>
      <c r="O294" s="872">
        <f t="shared" si="124"/>
        <v>181808</v>
      </c>
      <c r="P294" s="872">
        <f t="shared" si="124"/>
        <v>2158</v>
      </c>
      <c r="Q294" s="872">
        <f t="shared" si="124"/>
        <v>0</v>
      </c>
      <c r="R294" s="872">
        <f t="shared" si="124"/>
        <v>0</v>
      </c>
      <c r="S294" s="872">
        <f t="shared" si="124"/>
        <v>183966</v>
      </c>
      <c r="T294" s="872">
        <f t="shared" si="124"/>
        <v>0</v>
      </c>
      <c r="U294" s="862">
        <f t="shared" si="124"/>
        <v>555864</v>
      </c>
      <c r="V294" s="978">
        <f t="shared" si="124"/>
        <v>1149186</v>
      </c>
      <c r="W294" s="872">
        <f t="shared" si="124"/>
        <v>861889</v>
      </c>
      <c r="X294" s="872">
        <f t="shared" si="124"/>
        <v>287297</v>
      </c>
      <c r="Y294" s="872">
        <f t="shared" si="124"/>
        <v>0</v>
      </c>
      <c r="Z294" s="862">
        <f t="shared" si="124"/>
        <v>0</v>
      </c>
      <c r="AA294" s="916">
        <f t="shared" si="124"/>
        <v>1009080</v>
      </c>
      <c r="AB294" s="978">
        <f t="shared" si="124"/>
        <v>0</v>
      </c>
      <c r="AC294" s="872">
        <f t="shared" si="124"/>
        <v>0</v>
      </c>
      <c r="AD294" s="872">
        <f t="shared" si="124"/>
        <v>0</v>
      </c>
      <c r="AE294" s="872">
        <f t="shared" si="124"/>
        <v>0</v>
      </c>
      <c r="AF294" s="862">
        <f t="shared" si="124"/>
        <v>0</v>
      </c>
      <c r="AG294" s="862">
        <f t="shared" si="124"/>
        <v>0</v>
      </c>
    </row>
    <row r="295" spans="1:33" s="335" customFormat="1" ht="16.5" customHeight="1" hidden="1" thickBot="1">
      <c r="A295" s="1164"/>
      <c r="B295" s="1194"/>
      <c r="C295" s="823"/>
      <c r="D295" s="804"/>
      <c r="E295" s="804"/>
      <c r="F295" s="804"/>
      <c r="G295" s="824"/>
      <c r="H295" s="337">
        <f>H291+H293</f>
        <v>2061184</v>
      </c>
      <c r="I295" s="1131"/>
      <c r="J295" s="980"/>
      <c r="K295" s="980"/>
      <c r="L295" s="980"/>
      <c r="M295" s="980"/>
      <c r="N295" s="980"/>
      <c r="O295" s="980"/>
      <c r="P295" s="980"/>
      <c r="Q295" s="980"/>
      <c r="R295" s="980"/>
      <c r="S295" s="980"/>
      <c r="T295" s="980"/>
      <c r="U295" s="863"/>
      <c r="V295" s="979"/>
      <c r="W295" s="980"/>
      <c r="X295" s="980"/>
      <c r="Y295" s="980"/>
      <c r="Z295" s="863"/>
      <c r="AA295" s="917"/>
      <c r="AB295" s="979"/>
      <c r="AC295" s="980"/>
      <c r="AD295" s="980"/>
      <c r="AE295" s="980"/>
      <c r="AF295" s="863"/>
      <c r="AG295" s="863"/>
    </row>
    <row r="296" spans="1:33" ht="13.5" customHeight="1" hidden="1">
      <c r="A296" s="778" t="s">
        <v>322</v>
      </c>
      <c r="B296" s="781"/>
      <c r="C296" s="785" t="s">
        <v>50</v>
      </c>
      <c r="D296" s="837" t="s">
        <v>323</v>
      </c>
      <c r="E296" s="840" t="s">
        <v>321</v>
      </c>
      <c r="F296" s="789" t="s">
        <v>272</v>
      </c>
      <c r="G296" s="770" t="s">
        <v>324</v>
      </c>
      <c r="H296" s="356">
        <v>2728760</v>
      </c>
      <c r="I296" s="777" t="s">
        <v>187</v>
      </c>
      <c r="J296" s="976">
        <f>K296+N296</f>
        <v>720345</v>
      </c>
      <c r="K296" s="1247">
        <f>L296+M296</f>
        <v>541250</v>
      </c>
      <c r="L296" s="992">
        <v>541250</v>
      </c>
      <c r="M296" s="977">
        <v>0</v>
      </c>
      <c r="N296" s="1247">
        <f>O296+P296+Q296</f>
        <v>179095</v>
      </c>
      <c r="O296" s="992">
        <v>179095</v>
      </c>
      <c r="P296" s="992">
        <v>0</v>
      </c>
      <c r="Q296" s="992">
        <v>0</v>
      </c>
      <c r="R296" s="1246"/>
      <c r="S296" s="992">
        <v>179095</v>
      </c>
      <c r="T296" s="992">
        <v>0</v>
      </c>
      <c r="U296" s="864">
        <v>541250</v>
      </c>
      <c r="V296" s="975">
        <f>W296+X296+Y296+Z296</f>
        <v>1149186</v>
      </c>
      <c r="W296" s="992">
        <v>861889</v>
      </c>
      <c r="X296" s="992">
        <v>287297</v>
      </c>
      <c r="Y296" s="992">
        <v>0</v>
      </c>
      <c r="Z296" s="986">
        <v>0</v>
      </c>
      <c r="AA296" s="918">
        <v>1009080</v>
      </c>
      <c r="AB296" s="975">
        <f>AC296+AD296+AE296+AF296</f>
        <v>0</v>
      </c>
      <c r="AC296" s="992">
        <v>0</v>
      </c>
      <c r="AD296" s="992">
        <v>0</v>
      </c>
      <c r="AE296" s="992">
        <v>0</v>
      </c>
      <c r="AF296" s="986">
        <v>0</v>
      </c>
      <c r="AG296" s="864">
        <v>0</v>
      </c>
    </row>
    <row r="297" spans="1:33" ht="13.5" customHeight="1" hidden="1">
      <c r="A297" s="1159"/>
      <c r="B297" s="782"/>
      <c r="C297" s="786"/>
      <c r="D297" s="838"/>
      <c r="E297" s="841"/>
      <c r="F297" s="844"/>
      <c r="G297" s="771"/>
      <c r="H297" s="355">
        <v>2046570</v>
      </c>
      <c r="I297" s="1278"/>
      <c r="J297" s="974"/>
      <c r="K297" s="1077"/>
      <c r="L297" s="990"/>
      <c r="M297" s="990"/>
      <c r="N297" s="1077"/>
      <c r="O297" s="990"/>
      <c r="P297" s="990"/>
      <c r="Q297" s="990"/>
      <c r="R297" s="1169"/>
      <c r="S297" s="990"/>
      <c r="T297" s="990"/>
      <c r="U297" s="865"/>
      <c r="V297" s="988"/>
      <c r="W297" s="990"/>
      <c r="X297" s="990"/>
      <c r="Y297" s="990"/>
      <c r="Z297" s="987"/>
      <c r="AA297" s="919"/>
      <c r="AB297" s="988"/>
      <c r="AC297" s="990"/>
      <c r="AD297" s="990"/>
      <c r="AE297" s="990"/>
      <c r="AF297" s="987"/>
      <c r="AG297" s="865"/>
    </row>
    <row r="298" spans="1:33" ht="13.5" customHeight="1" hidden="1">
      <c r="A298" s="1160"/>
      <c r="B298" s="783"/>
      <c r="C298" s="787"/>
      <c r="D298" s="839"/>
      <c r="E298" s="842"/>
      <c r="F298" s="783"/>
      <c r="G298" s="772"/>
      <c r="H298" s="338">
        <v>0</v>
      </c>
      <c r="I298" s="775" t="s">
        <v>188</v>
      </c>
      <c r="J298" s="761">
        <f>K298+N298</f>
        <v>0</v>
      </c>
      <c r="K298" s="1034">
        <f>L298+M298</f>
        <v>0</v>
      </c>
      <c r="L298" s="989">
        <v>0</v>
      </c>
      <c r="M298" s="752">
        <v>0</v>
      </c>
      <c r="N298" s="1034">
        <f>O298+P298+Q298</f>
        <v>0</v>
      </c>
      <c r="O298" s="989">
        <v>0</v>
      </c>
      <c r="P298" s="989">
        <v>0</v>
      </c>
      <c r="Q298" s="989">
        <v>0</v>
      </c>
      <c r="R298" s="1144"/>
      <c r="S298" s="989">
        <v>0</v>
      </c>
      <c r="T298" s="989">
        <v>0</v>
      </c>
      <c r="U298" s="762">
        <v>0</v>
      </c>
      <c r="V298" s="760">
        <f>W298+X298+Y298</f>
        <v>0</v>
      </c>
      <c r="W298" s="989">
        <v>0</v>
      </c>
      <c r="X298" s="989">
        <v>0</v>
      </c>
      <c r="Y298" s="989">
        <v>0</v>
      </c>
      <c r="Z298" s="991">
        <v>0</v>
      </c>
      <c r="AA298" s="920">
        <v>0</v>
      </c>
      <c r="AB298" s="760">
        <f>AC298+AD298+AE298</f>
        <v>0</v>
      </c>
      <c r="AC298" s="989">
        <v>0</v>
      </c>
      <c r="AD298" s="989">
        <v>0</v>
      </c>
      <c r="AE298" s="989">
        <v>0</v>
      </c>
      <c r="AF298" s="991">
        <v>0</v>
      </c>
      <c r="AG298" s="762">
        <v>0</v>
      </c>
    </row>
    <row r="299" spans="1:33" ht="13.5" customHeight="1" hidden="1">
      <c r="A299" s="1160"/>
      <c r="B299" s="783"/>
      <c r="C299" s="787"/>
      <c r="D299" s="839"/>
      <c r="E299" s="842"/>
      <c r="F299" s="783"/>
      <c r="G299" s="772"/>
      <c r="H299" s="357">
        <v>0</v>
      </c>
      <c r="I299" s="776"/>
      <c r="J299" s="974"/>
      <c r="K299" s="1077"/>
      <c r="L299" s="990"/>
      <c r="M299" s="990"/>
      <c r="N299" s="1077"/>
      <c r="O299" s="990"/>
      <c r="P299" s="990"/>
      <c r="Q299" s="990"/>
      <c r="R299" s="1013"/>
      <c r="S299" s="990"/>
      <c r="T299" s="990"/>
      <c r="U299" s="865"/>
      <c r="V299" s="988"/>
      <c r="W299" s="990"/>
      <c r="X299" s="990"/>
      <c r="Y299" s="990"/>
      <c r="Z299" s="987"/>
      <c r="AA299" s="919"/>
      <c r="AB299" s="988"/>
      <c r="AC299" s="990"/>
      <c r="AD299" s="990"/>
      <c r="AE299" s="990"/>
      <c r="AF299" s="987"/>
      <c r="AG299" s="865"/>
    </row>
    <row r="300" spans="1:33" ht="13.5" customHeight="1" hidden="1">
      <c r="A300" s="1160"/>
      <c r="B300" s="783"/>
      <c r="C300" s="787"/>
      <c r="D300" s="839"/>
      <c r="E300" s="842"/>
      <c r="F300" s="783"/>
      <c r="G300" s="772"/>
      <c r="H300" s="340">
        <f>H296+H298</f>
        <v>2728760</v>
      </c>
      <c r="I300" s="775" t="s">
        <v>189</v>
      </c>
      <c r="J300" s="761">
        <f aca="true" t="shared" si="125" ref="J300:Q300">J296+J298</f>
        <v>720345</v>
      </c>
      <c r="K300" s="761">
        <f t="shared" si="125"/>
        <v>541250</v>
      </c>
      <c r="L300" s="761">
        <f t="shared" si="125"/>
        <v>541250</v>
      </c>
      <c r="M300" s="761">
        <f t="shared" si="125"/>
        <v>0</v>
      </c>
      <c r="N300" s="761">
        <f t="shared" si="125"/>
        <v>179095</v>
      </c>
      <c r="O300" s="761">
        <f t="shared" si="125"/>
        <v>179095</v>
      </c>
      <c r="P300" s="761">
        <f t="shared" si="125"/>
        <v>0</v>
      </c>
      <c r="Q300" s="761">
        <f t="shared" si="125"/>
        <v>0</v>
      </c>
      <c r="R300" s="1169"/>
      <c r="S300" s="761">
        <f aca="true" t="shared" si="126" ref="S300:AG300">S296+S298</f>
        <v>179095</v>
      </c>
      <c r="T300" s="761">
        <f t="shared" si="126"/>
        <v>0</v>
      </c>
      <c r="U300" s="868">
        <f t="shared" si="126"/>
        <v>541250</v>
      </c>
      <c r="V300" s="760">
        <f t="shared" si="126"/>
        <v>1149186</v>
      </c>
      <c r="W300" s="761">
        <f t="shared" si="126"/>
        <v>861889</v>
      </c>
      <c r="X300" s="761">
        <f t="shared" si="126"/>
        <v>287297</v>
      </c>
      <c r="Y300" s="761">
        <f t="shared" si="126"/>
        <v>0</v>
      </c>
      <c r="Z300" s="982">
        <f t="shared" si="126"/>
        <v>0</v>
      </c>
      <c r="AA300" s="923">
        <f t="shared" si="126"/>
        <v>1009080</v>
      </c>
      <c r="AB300" s="760">
        <f t="shared" si="126"/>
        <v>0</v>
      </c>
      <c r="AC300" s="761">
        <f t="shared" si="126"/>
        <v>0</v>
      </c>
      <c r="AD300" s="761">
        <f t="shared" si="126"/>
        <v>0</v>
      </c>
      <c r="AE300" s="761">
        <f t="shared" si="126"/>
        <v>0</v>
      </c>
      <c r="AF300" s="982">
        <f t="shared" si="126"/>
        <v>0</v>
      </c>
      <c r="AG300" s="868">
        <f t="shared" si="126"/>
        <v>0</v>
      </c>
    </row>
    <row r="301" spans="1:33" ht="13.5" customHeight="1" hidden="1" thickBot="1">
      <c r="A301" s="1161"/>
      <c r="B301" s="784"/>
      <c r="C301" s="788"/>
      <c r="D301" s="839"/>
      <c r="E301" s="843"/>
      <c r="F301" s="784"/>
      <c r="G301" s="773"/>
      <c r="H301" s="339">
        <f>H297+H299</f>
        <v>2046570</v>
      </c>
      <c r="I301" s="777"/>
      <c r="J301" s="985"/>
      <c r="K301" s="985"/>
      <c r="L301" s="985"/>
      <c r="M301" s="985"/>
      <c r="N301" s="985"/>
      <c r="O301" s="985"/>
      <c r="P301" s="985"/>
      <c r="Q301" s="985"/>
      <c r="R301" s="1170"/>
      <c r="S301" s="985"/>
      <c r="T301" s="985"/>
      <c r="U301" s="869"/>
      <c r="V301" s="984"/>
      <c r="W301" s="985"/>
      <c r="X301" s="985"/>
      <c r="Y301" s="985"/>
      <c r="Z301" s="983"/>
      <c r="AA301" s="924"/>
      <c r="AB301" s="984"/>
      <c r="AC301" s="985"/>
      <c r="AD301" s="985"/>
      <c r="AE301" s="985"/>
      <c r="AF301" s="983"/>
      <c r="AG301" s="869"/>
    </row>
    <row r="302" spans="1:33" ht="12.75" hidden="1">
      <c r="A302" s="778" t="s">
        <v>325</v>
      </c>
      <c r="B302" s="781"/>
      <c r="C302" s="785" t="s">
        <v>50</v>
      </c>
      <c r="D302" s="837" t="s">
        <v>323</v>
      </c>
      <c r="E302" s="840" t="s">
        <v>326</v>
      </c>
      <c r="F302" s="789" t="s">
        <v>266</v>
      </c>
      <c r="G302" s="770" t="s">
        <v>327</v>
      </c>
      <c r="H302" s="356">
        <v>19485</v>
      </c>
      <c r="I302" s="774" t="s">
        <v>187</v>
      </c>
      <c r="J302" s="761">
        <f>K302+N302</f>
        <v>19485</v>
      </c>
      <c r="K302" s="1034">
        <f>L302+M302</f>
        <v>14614</v>
      </c>
      <c r="L302" s="989">
        <v>14614</v>
      </c>
      <c r="M302" s="752">
        <v>0</v>
      </c>
      <c r="N302" s="1034">
        <f>O302+P302+Q302</f>
        <v>4871</v>
      </c>
      <c r="O302" s="989">
        <v>2713</v>
      </c>
      <c r="P302" s="989">
        <v>2158</v>
      </c>
      <c r="Q302" s="989">
        <v>0</v>
      </c>
      <c r="R302" s="1296">
        <v>0</v>
      </c>
      <c r="S302" s="989">
        <v>4871</v>
      </c>
      <c r="T302" s="989">
        <v>0</v>
      </c>
      <c r="U302" s="1287">
        <v>14614</v>
      </c>
      <c r="V302" s="760">
        <f>W302+X302+Y302+Z302</f>
        <v>0</v>
      </c>
      <c r="W302" s="989">
        <v>0</v>
      </c>
      <c r="X302" s="989">
        <v>0</v>
      </c>
      <c r="Y302" s="989">
        <v>0</v>
      </c>
      <c r="Z302" s="1284">
        <v>0</v>
      </c>
      <c r="AA302" s="763">
        <v>0</v>
      </c>
      <c r="AB302" s="1289">
        <f>AC302+AD302+AE302+AF302</f>
        <v>0</v>
      </c>
      <c r="AC302" s="989">
        <v>0</v>
      </c>
      <c r="AD302" s="989">
        <v>0</v>
      </c>
      <c r="AE302" s="989">
        <v>0</v>
      </c>
      <c r="AF302" s="991">
        <v>0</v>
      </c>
      <c r="AG302" s="1291">
        <v>0</v>
      </c>
    </row>
    <row r="303" spans="1:33" ht="12.75" hidden="1">
      <c r="A303" s="1159"/>
      <c r="B303" s="782"/>
      <c r="C303" s="786"/>
      <c r="D303" s="838"/>
      <c r="E303" s="841"/>
      <c r="F303" s="844"/>
      <c r="G303" s="771"/>
      <c r="H303" s="355">
        <v>14614</v>
      </c>
      <c r="I303" s="1286"/>
      <c r="J303" s="974"/>
      <c r="K303" s="1077"/>
      <c r="L303" s="990"/>
      <c r="M303" s="990"/>
      <c r="N303" s="1077"/>
      <c r="O303" s="990"/>
      <c r="P303" s="990"/>
      <c r="Q303" s="990"/>
      <c r="R303" s="1297"/>
      <c r="S303" s="990"/>
      <c r="T303" s="990"/>
      <c r="U303" s="1288"/>
      <c r="V303" s="988"/>
      <c r="W303" s="990"/>
      <c r="X303" s="990"/>
      <c r="Y303" s="990"/>
      <c r="Z303" s="1285"/>
      <c r="AA303" s="925"/>
      <c r="AB303" s="1290"/>
      <c r="AC303" s="990"/>
      <c r="AD303" s="990"/>
      <c r="AE303" s="990"/>
      <c r="AF303" s="987"/>
      <c r="AG303" s="1292"/>
    </row>
    <row r="304" spans="1:33" ht="12.75" hidden="1">
      <c r="A304" s="1160"/>
      <c r="B304" s="783"/>
      <c r="C304" s="787"/>
      <c r="D304" s="839"/>
      <c r="E304" s="842"/>
      <c r="F304" s="783"/>
      <c r="G304" s="772"/>
      <c r="H304" s="338">
        <v>0</v>
      </c>
      <c r="I304" s="775" t="s">
        <v>188</v>
      </c>
      <c r="J304" s="761">
        <f>K304+N304</f>
        <v>0</v>
      </c>
      <c r="K304" s="1034">
        <f>L304+M304</f>
        <v>0</v>
      </c>
      <c r="L304" s="989">
        <v>0</v>
      </c>
      <c r="M304" s="752">
        <v>0</v>
      </c>
      <c r="N304" s="1034">
        <f>O304+P304+Q304</f>
        <v>0</v>
      </c>
      <c r="O304" s="989">
        <v>0</v>
      </c>
      <c r="P304" s="989">
        <v>0</v>
      </c>
      <c r="Q304" s="989">
        <v>0</v>
      </c>
      <c r="R304" s="752">
        <v>0</v>
      </c>
      <c r="S304" s="989">
        <v>0</v>
      </c>
      <c r="T304" s="989">
        <v>0</v>
      </c>
      <c r="U304" s="762">
        <v>0</v>
      </c>
      <c r="V304" s="760">
        <f>W304+X304+Y304</f>
        <v>0</v>
      </c>
      <c r="W304" s="989">
        <v>0</v>
      </c>
      <c r="X304" s="989">
        <v>0</v>
      </c>
      <c r="Y304" s="989">
        <v>0</v>
      </c>
      <c r="Z304" s="991">
        <v>0</v>
      </c>
      <c r="AA304" s="920">
        <v>0</v>
      </c>
      <c r="AB304" s="760">
        <f>AC304+AD304+AE304</f>
        <v>0</v>
      </c>
      <c r="AC304" s="989">
        <v>0</v>
      </c>
      <c r="AD304" s="989">
        <v>0</v>
      </c>
      <c r="AE304" s="989">
        <v>0</v>
      </c>
      <c r="AF304" s="991">
        <v>0</v>
      </c>
      <c r="AG304" s="762">
        <v>0</v>
      </c>
    </row>
    <row r="305" spans="1:33" ht="12.75" hidden="1">
      <c r="A305" s="1160"/>
      <c r="B305" s="783"/>
      <c r="C305" s="787"/>
      <c r="D305" s="839"/>
      <c r="E305" s="842"/>
      <c r="F305" s="783"/>
      <c r="G305" s="772"/>
      <c r="H305" s="357">
        <v>0</v>
      </c>
      <c r="I305" s="776"/>
      <c r="J305" s="974"/>
      <c r="K305" s="1077"/>
      <c r="L305" s="990"/>
      <c r="M305" s="990"/>
      <c r="N305" s="1077"/>
      <c r="O305" s="990"/>
      <c r="P305" s="990"/>
      <c r="Q305" s="990"/>
      <c r="R305" s="752"/>
      <c r="S305" s="990"/>
      <c r="T305" s="990"/>
      <c r="U305" s="865"/>
      <c r="V305" s="988"/>
      <c r="W305" s="990"/>
      <c r="X305" s="990"/>
      <c r="Y305" s="990"/>
      <c r="Z305" s="987"/>
      <c r="AA305" s="919"/>
      <c r="AB305" s="988"/>
      <c r="AC305" s="990"/>
      <c r="AD305" s="990"/>
      <c r="AE305" s="990"/>
      <c r="AF305" s="987"/>
      <c r="AG305" s="865"/>
    </row>
    <row r="306" spans="1:33" ht="12.75" hidden="1">
      <c r="A306" s="1160"/>
      <c r="B306" s="783"/>
      <c r="C306" s="787"/>
      <c r="D306" s="839"/>
      <c r="E306" s="842"/>
      <c r="F306" s="783"/>
      <c r="G306" s="772"/>
      <c r="H306" s="340">
        <f>H302+H304</f>
        <v>19485</v>
      </c>
      <c r="I306" s="775" t="s">
        <v>189</v>
      </c>
      <c r="J306" s="761">
        <f aca="true" t="shared" si="127" ref="J306:AG306">J302+J304</f>
        <v>19485</v>
      </c>
      <c r="K306" s="761">
        <f t="shared" si="127"/>
        <v>14614</v>
      </c>
      <c r="L306" s="761">
        <f t="shared" si="127"/>
        <v>14614</v>
      </c>
      <c r="M306" s="761">
        <f t="shared" si="127"/>
        <v>0</v>
      </c>
      <c r="N306" s="761">
        <f t="shared" si="127"/>
        <v>4871</v>
      </c>
      <c r="O306" s="761">
        <f t="shared" si="127"/>
        <v>2713</v>
      </c>
      <c r="P306" s="761">
        <f t="shared" si="127"/>
        <v>2158</v>
      </c>
      <c r="Q306" s="761">
        <f t="shared" si="127"/>
        <v>0</v>
      </c>
      <c r="R306" s="976">
        <f t="shared" si="127"/>
        <v>0</v>
      </c>
      <c r="S306" s="761">
        <f t="shared" si="127"/>
        <v>4871</v>
      </c>
      <c r="T306" s="761">
        <f t="shared" si="127"/>
        <v>0</v>
      </c>
      <c r="U306" s="868">
        <f t="shared" si="127"/>
        <v>14614</v>
      </c>
      <c r="V306" s="760">
        <f t="shared" si="127"/>
        <v>0</v>
      </c>
      <c r="W306" s="761">
        <f t="shared" si="127"/>
        <v>0</v>
      </c>
      <c r="X306" s="761">
        <f t="shared" si="127"/>
        <v>0</v>
      </c>
      <c r="Y306" s="761">
        <f t="shared" si="127"/>
        <v>0</v>
      </c>
      <c r="Z306" s="982">
        <f t="shared" si="127"/>
        <v>0</v>
      </c>
      <c r="AA306" s="923">
        <f t="shared" si="127"/>
        <v>0</v>
      </c>
      <c r="AB306" s="760">
        <f t="shared" si="127"/>
        <v>0</v>
      </c>
      <c r="AC306" s="761">
        <f t="shared" si="127"/>
        <v>0</v>
      </c>
      <c r="AD306" s="761">
        <f t="shared" si="127"/>
        <v>0</v>
      </c>
      <c r="AE306" s="761">
        <f t="shared" si="127"/>
        <v>0</v>
      </c>
      <c r="AF306" s="982">
        <f t="shared" si="127"/>
        <v>0</v>
      </c>
      <c r="AG306" s="868">
        <f t="shared" si="127"/>
        <v>0</v>
      </c>
    </row>
    <row r="307" spans="1:33" ht="13.5" hidden="1" thickBot="1">
      <c r="A307" s="1161"/>
      <c r="B307" s="784"/>
      <c r="C307" s="788"/>
      <c r="D307" s="839"/>
      <c r="E307" s="843"/>
      <c r="F307" s="784"/>
      <c r="G307" s="773"/>
      <c r="H307" s="339">
        <f>H303+H305</f>
        <v>14614</v>
      </c>
      <c r="I307" s="777"/>
      <c r="J307" s="985"/>
      <c r="K307" s="985"/>
      <c r="L307" s="985"/>
      <c r="M307" s="985"/>
      <c r="N307" s="985"/>
      <c r="O307" s="985"/>
      <c r="P307" s="985"/>
      <c r="Q307" s="985"/>
      <c r="R307" s="985"/>
      <c r="S307" s="985"/>
      <c r="T307" s="985"/>
      <c r="U307" s="869"/>
      <c r="V307" s="984"/>
      <c r="W307" s="985"/>
      <c r="X307" s="985"/>
      <c r="Y307" s="985"/>
      <c r="Z307" s="983"/>
      <c r="AA307" s="924"/>
      <c r="AB307" s="984"/>
      <c r="AC307" s="985"/>
      <c r="AD307" s="985"/>
      <c r="AE307" s="985"/>
      <c r="AF307" s="983"/>
      <c r="AG307" s="869"/>
    </row>
    <row r="308" spans="1:33" s="335" customFormat="1" ht="13.5" customHeight="1">
      <c r="A308" s="1177"/>
      <c r="B308" s="781" t="s">
        <v>328</v>
      </c>
      <c r="C308" s="818" t="s">
        <v>329</v>
      </c>
      <c r="D308" s="819"/>
      <c r="E308" s="819"/>
      <c r="F308" s="819"/>
      <c r="G308" s="820"/>
      <c r="H308" s="351">
        <f>H314+H320+H326</f>
        <v>895510</v>
      </c>
      <c r="I308" s="1088" t="s">
        <v>187</v>
      </c>
      <c r="J308" s="870">
        <f aca="true" t="shared" si="128" ref="J308:AG308">J314+J320+J326</f>
        <v>192480</v>
      </c>
      <c r="K308" s="870">
        <f t="shared" si="128"/>
        <v>144360</v>
      </c>
      <c r="L308" s="870">
        <f t="shared" si="128"/>
        <v>114062</v>
      </c>
      <c r="M308" s="870">
        <f t="shared" si="128"/>
        <v>30298</v>
      </c>
      <c r="N308" s="870">
        <f t="shared" si="128"/>
        <v>48120</v>
      </c>
      <c r="O308" s="870">
        <f t="shared" si="128"/>
        <v>48120</v>
      </c>
      <c r="P308" s="870">
        <f t="shared" si="128"/>
        <v>0</v>
      </c>
      <c r="Q308" s="870">
        <f t="shared" si="128"/>
        <v>0</v>
      </c>
      <c r="R308" s="870">
        <f t="shared" si="128"/>
        <v>0</v>
      </c>
      <c r="S308" s="870">
        <f t="shared" si="128"/>
        <v>38017</v>
      </c>
      <c r="T308" s="870">
        <f t="shared" si="128"/>
        <v>10103</v>
      </c>
      <c r="U308" s="870">
        <f t="shared" si="128"/>
        <v>144360</v>
      </c>
      <c r="V308" s="870">
        <f t="shared" si="128"/>
        <v>363714</v>
      </c>
      <c r="W308" s="870">
        <f t="shared" si="128"/>
        <v>272785</v>
      </c>
      <c r="X308" s="870">
        <f t="shared" si="128"/>
        <v>90929</v>
      </c>
      <c r="Y308" s="870">
        <f t="shared" si="128"/>
        <v>0</v>
      </c>
      <c r="Z308" s="870">
        <f t="shared" si="128"/>
        <v>0</v>
      </c>
      <c r="AA308" s="870">
        <f t="shared" si="128"/>
        <v>319370</v>
      </c>
      <c r="AB308" s="870">
        <f t="shared" si="128"/>
        <v>0</v>
      </c>
      <c r="AC308" s="870">
        <f t="shared" si="128"/>
        <v>0</v>
      </c>
      <c r="AD308" s="870">
        <f t="shared" si="128"/>
        <v>0</v>
      </c>
      <c r="AE308" s="870">
        <f t="shared" si="128"/>
        <v>0</v>
      </c>
      <c r="AF308" s="870">
        <f t="shared" si="128"/>
        <v>0</v>
      </c>
      <c r="AG308" s="870">
        <f t="shared" si="128"/>
        <v>0</v>
      </c>
    </row>
    <row r="309" spans="1:33" s="335" customFormat="1" ht="13.5" customHeight="1">
      <c r="A309" s="1145"/>
      <c r="B309" s="1095"/>
      <c r="C309" s="821"/>
      <c r="D309" s="801"/>
      <c r="E309" s="801"/>
      <c r="F309" s="801"/>
      <c r="G309" s="822"/>
      <c r="H309" s="351">
        <f>H315+H321+H327</f>
        <v>671640</v>
      </c>
      <c r="I309" s="1089"/>
      <c r="J309" s="871"/>
      <c r="K309" s="871"/>
      <c r="L309" s="871"/>
      <c r="M309" s="871"/>
      <c r="N309" s="871"/>
      <c r="O309" s="871"/>
      <c r="P309" s="871"/>
      <c r="Q309" s="871"/>
      <c r="R309" s="871"/>
      <c r="S309" s="871"/>
      <c r="T309" s="871"/>
      <c r="U309" s="871"/>
      <c r="V309" s="871"/>
      <c r="W309" s="871"/>
      <c r="X309" s="871"/>
      <c r="Y309" s="871"/>
      <c r="Z309" s="871"/>
      <c r="AA309" s="871"/>
      <c r="AB309" s="871"/>
      <c r="AC309" s="871"/>
      <c r="AD309" s="871"/>
      <c r="AE309" s="871"/>
      <c r="AF309" s="871"/>
      <c r="AG309" s="871"/>
    </row>
    <row r="310" spans="1:33" s="335" customFormat="1" ht="13.5" customHeight="1">
      <c r="A310" s="1163"/>
      <c r="B310" s="1096"/>
      <c r="C310" s="821"/>
      <c r="D310" s="801"/>
      <c r="E310" s="801"/>
      <c r="F310" s="801"/>
      <c r="G310" s="822"/>
      <c r="H310" s="351">
        <f>H316+H322+H328</f>
        <v>54122</v>
      </c>
      <c r="I310" s="1090" t="s">
        <v>188</v>
      </c>
      <c r="J310" s="872">
        <f aca="true" t="shared" si="129" ref="J310:AG310">J316+J322+J328</f>
        <v>54122</v>
      </c>
      <c r="K310" s="872">
        <f t="shared" si="129"/>
        <v>40592</v>
      </c>
      <c r="L310" s="872">
        <f t="shared" si="129"/>
        <v>40592</v>
      </c>
      <c r="M310" s="872">
        <f t="shared" si="129"/>
        <v>0</v>
      </c>
      <c r="N310" s="872">
        <f t="shared" si="129"/>
        <v>13530</v>
      </c>
      <c r="O310" s="872">
        <f t="shared" si="129"/>
        <v>12480</v>
      </c>
      <c r="P310" s="872">
        <f t="shared" si="129"/>
        <v>1050</v>
      </c>
      <c r="Q310" s="872">
        <f t="shared" si="129"/>
        <v>0</v>
      </c>
      <c r="R310" s="872">
        <f t="shared" si="129"/>
        <v>0</v>
      </c>
      <c r="S310" s="872">
        <f t="shared" si="129"/>
        <v>13530</v>
      </c>
      <c r="T310" s="872">
        <f t="shared" si="129"/>
        <v>0</v>
      </c>
      <c r="U310" s="872">
        <f t="shared" si="129"/>
        <v>40592</v>
      </c>
      <c r="V310" s="872">
        <f t="shared" si="129"/>
        <v>0</v>
      </c>
      <c r="W310" s="872">
        <f t="shared" si="129"/>
        <v>0</v>
      </c>
      <c r="X310" s="872">
        <f t="shared" si="129"/>
        <v>0</v>
      </c>
      <c r="Y310" s="872">
        <f t="shared" si="129"/>
        <v>0</v>
      </c>
      <c r="Z310" s="872">
        <f t="shared" si="129"/>
        <v>0</v>
      </c>
      <c r="AA310" s="872">
        <f t="shared" si="129"/>
        <v>0</v>
      </c>
      <c r="AB310" s="872">
        <f t="shared" si="129"/>
        <v>0</v>
      </c>
      <c r="AC310" s="872">
        <f t="shared" si="129"/>
        <v>0</v>
      </c>
      <c r="AD310" s="872">
        <f t="shared" si="129"/>
        <v>0</v>
      </c>
      <c r="AE310" s="872">
        <f t="shared" si="129"/>
        <v>0</v>
      </c>
      <c r="AF310" s="872">
        <f t="shared" si="129"/>
        <v>0</v>
      </c>
      <c r="AG310" s="872">
        <f t="shared" si="129"/>
        <v>0</v>
      </c>
    </row>
    <row r="311" spans="1:33" s="335" customFormat="1" ht="13.5" customHeight="1">
      <c r="A311" s="1163"/>
      <c r="B311" s="1096"/>
      <c r="C311" s="821"/>
      <c r="D311" s="801"/>
      <c r="E311" s="801"/>
      <c r="F311" s="801"/>
      <c r="G311" s="822"/>
      <c r="H311" s="351">
        <f>H317+H323+H329</f>
        <v>40592</v>
      </c>
      <c r="I311" s="1089"/>
      <c r="J311" s="871"/>
      <c r="K311" s="871"/>
      <c r="L311" s="871"/>
      <c r="M311" s="871"/>
      <c r="N311" s="871"/>
      <c r="O311" s="871"/>
      <c r="P311" s="871"/>
      <c r="Q311" s="871"/>
      <c r="R311" s="871"/>
      <c r="S311" s="871"/>
      <c r="T311" s="871"/>
      <c r="U311" s="871"/>
      <c r="V311" s="871"/>
      <c r="W311" s="871"/>
      <c r="X311" s="871"/>
      <c r="Y311" s="871"/>
      <c r="Z311" s="871"/>
      <c r="AA311" s="871"/>
      <c r="AB311" s="871"/>
      <c r="AC311" s="871"/>
      <c r="AD311" s="871"/>
      <c r="AE311" s="871"/>
      <c r="AF311" s="871"/>
      <c r="AG311" s="871"/>
    </row>
    <row r="312" spans="1:33" s="335" customFormat="1" ht="13.5" customHeight="1">
      <c r="A312" s="1163"/>
      <c r="B312" s="1096"/>
      <c r="C312" s="821"/>
      <c r="D312" s="801"/>
      <c r="E312" s="801"/>
      <c r="F312" s="801"/>
      <c r="G312" s="822"/>
      <c r="H312" s="336">
        <f>H308+H310</f>
        <v>949632</v>
      </c>
      <c r="I312" s="1090" t="s">
        <v>189</v>
      </c>
      <c r="J312" s="872">
        <f aca="true" t="shared" si="130" ref="J312:AG312">J308+J310</f>
        <v>246602</v>
      </c>
      <c r="K312" s="872">
        <f t="shared" si="130"/>
        <v>184952</v>
      </c>
      <c r="L312" s="872">
        <f t="shared" si="130"/>
        <v>154654</v>
      </c>
      <c r="M312" s="872">
        <f t="shared" si="130"/>
        <v>30298</v>
      </c>
      <c r="N312" s="872">
        <f t="shared" si="130"/>
        <v>61650</v>
      </c>
      <c r="O312" s="872">
        <f t="shared" si="130"/>
        <v>60600</v>
      </c>
      <c r="P312" s="872">
        <f t="shared" si="130"/>
        <v>1050</v>
      </c>
      <c r="Q312" s="872">
        <f t="shared" si="130"/>
        <v>0</v>
      </c>
      <c r="R312" s="872">
        <f t="shared" si="130"/>
        <v>0</v>
      </c>
      <c r="S312" s="872">
        <f t="shared" si="130"/>
        <v>51547</v>
      </c>
      <c r="T312" s="872">
        <f t="shared" si="130"/>
        <v>10103</v>
      </c>
      <c r="U312" s="862">
        <f t="shared" si="130"/>
        <v>184952</v>
      </c>
      <c r="V312" s="978">
        <f t="shared" si="130"/>
        <v>363714</v>
      </c>
      <c r="W312" s="872">
        <f t="shared" si="130"/>
        <v>272785</v>
      </c>
      <c r="X312" s="872">
        <f t="shared" si="130"/>
        <v>90929</v>
      </c>
      <c r="Y312" s="872">
        <f t="shared" si="130"/>
        <v>0</v>
      </c>
      <c r="Z312" s="862">
        <f t="shared" si="130"/>
        <v>0</v>
      </c>
      <c r="AA312" s="916">
        <f t="shared" si="130"/>
        <v>319370</v>
      </c>
      <c r="AB312" s="978">
        <f t="shared" si="130"/>
        <v>0</v>
      </c>
      <c r="AC312" s="872">
        <f t="shared" si="130"/>
        <v>0</v>
      </c>
      <c r="AD312" s="872">
        <f t="shared" si="130"/>
        <v>0</v>
      </c>
      <c r="AE312" s="872">
        <f t="shared" si="130"/>
        <v>0</v>
      </c>
      <c r="AF312" s="862">
        <f t="shared" si="130"/>
        <v>0</v>
      </c>
      <c r="AG312" s="862">
        <f t="shared" si="130"/>
        <v>0</v>
      </c>
    </row>
    <row r="313" spans="1:33" s="335" customFormat="1" ht="13.5" customHeight="1" thickBot="1">
      <c r="A313" s="1164"/>
      <c r="B313" s="1097"/>
      <c r="C313" s="823"/>
      <c r="D313" s="804"/>
      <c r="E313" s="804"/>
      <c r="F313" s="804"/>
      <c r="G313" s="824"/>
      <c r="H313" s="337">
        <f>H309+H311</f>
        <v>712232</v>
      </c>
      <c r="I313" s="1131"/>
      <c r="J313" s="980"/>
      <c r="K313" s="980"/>
      <c r="L313" s="980"/>
      <c r="M313" s="980"/>
      <c r="N313" s="980"/>
      <c r="O313" s="980"/>
      <c r="P313" s="980"/>
      <c r="Q313" s="980"/>
      <c r="R313" s="980"/>
      <c r="S313" s="980"/>
      <c r="T313" s="980"/>
      <c r="U313" s="863"/>
      <c r="V313" s="979"/>
      <c r="W313" s="980"/>
      <c r="X313" s="980"/>
      <c r="Y313" s="980"/>
      <c r="Z313" s="863"/>
      <c r="AA313" s="917"/>
      <c r="AB313" s="979"/>
      <c r="AC313" s="980"/>
      <c r="AD313" s="980"/>
      <c r="AE313" s="980"/>
      <c r="AF313" s="863"/>
      <c r="AG313" s="863"/>
    </row>
    <row r="314" spans="1:33" ht="13.5" customHeight="1" hidden="1">
      <c r="A314" s="778" t="s">
        <v>330</v>
      </c>
      <c r="B314" s="781"/>
      <c r="C314" s="785" t="s">
        <v>52</v>
      </c>
      <c r="D314" s="789" t="s">
        <v>323</v>
      </c>
      <c r="E314" s="764" t="s">
        <v>329</v>
      </c>
      <c r="F314" s="768" t="s">
        <v>272</v>
      </c>
      <c r="G314" s="770" t="s">
        <v>331</v>
      </c>
      <c r="H314" s="355">
        <v>895510</v>
      </c>
      <c r="I314" s="777" t="s">
        <v>187</v>
      </c>
      <c r="J314" s="976">
        <f>K314+N314</f>
        <v>192480</v>
      </c>
      <c r="K314" s="976">
        <f>L314+M314</f>
        <v>144360</v>
      </c>
      <c r="L314" s="977">
        <v>114062</v>
      </c>
      <c r="M314" s="977">
        <v>30298</v>
      </c>
      <c r="N314" s="976">
        <f>O314+P314+Q314</f>
        <v>48120</v>
      </c>
      <c r="O314" s="977">
        <v>48120</v>
      </c>
      <c r="P314" s="977">
        <v>0</v>
      </c>
      <c r="Q314" s="977">
        <v>0</v>
      </c>
      <c r="R314" s="977">
        <v>0</v>
      </c>
      <c r="S314" s="977">
        <v>38017</v>
      </c>
      <c r="T314" s="977">
        <v>10103</v>
      </c>
      <c r="U314" s="864">
        <v>144360</v>
      </c>
      <c r="V314" s="975">
        <f>W314+X314+Y314+Z314</f>
        <v>363714</v>
      </c>
      <c r="W314" s="977">
        <v>272785</v>
      </c>
      <c r="X314" s="977">
        <v>90929</v>
      </c>
      <c r="Y314" s="977">
        <v>0</v>
      </c>
      <c r="Z314" s="973">
        <v>0</v>
      </c>
      <c r="AA314" s="918">
        <v>319370</v>
      </c>
      <c r="AB314" s="975">
        <f>AC314+AD314+AE314+AF314</f>
        <v>0</v>
      </c>
      <c r="AC314" s="977">
        <v>0</v>
      </c>
      <c r="AD314" s="977">
        <v>0</v>
      </c>
      <c r="AE314" s="977">
        <v>0</v>
      </c>
      <c r="AF314" s="973">
        <v>0</v>
      </c>
      <c r="AG314" s="864">
        <v>0</v>
      </c>
    </row>
    <row r="315" spans="1:33" ht="13.5" customHeight="1" hidden="1">
      <c r="A315" s="779"/>
      <c r="B315" s="782"/>
      <c r="C315" s="786"/>
      <c r="D315" s="790"/>
      <c r="E315" s="765"/>
      <c r="F315" s="769"/>
      <c r="G315" s="771"/>
      <c r="H315" s="358">
        <v>671640</v>
      </c>
      <c r="I315" s="776"/>
      <c r="J315" s="761"/>
      <c r="K315" s="761"/>
      <c r="L315" s="752"/>
      <c r="M315" s="752"/>
      <c r="N315" s="761"/>
      <c r="O315" s="752"/>
      <c r="P315" s="752"/>
      <c r="Q315" s="752"/>
      <c r="R315" s="752"/>
      <c r="S315" s="752"/>
      <c r="T315" s="752"/>
      <c r="U315" s="762"/>
      <c r="V315" s="760"/>
      <c r="W315" s="752"/>
      <c r="X315" s="752"/>
      <c r="Y315" s="752"/>
      <c r="Z315" s="754"/>
      <c r="AA315" s="920"/>
      <c r="AB315" s="760"/>
      <c r="AC315" s="752"/>
      <c r="AD315" s="752"/>
      <c r="AE315" s="752"/>
      <c r="AF315" s="754"/>
      <c r="AG315" s="762"/>
    </row>
    <row r="316" spans="1:33" ht="13.5" customHeight="1" hidden="1">
      <c r="A316" s="780"/>
      <c r="B316" s="783"/>
      <c r="C316" s="787"/>
      <c r="D316" s="783"/>
      <c r="E316" s="766"/>
      <c r="F316" s="766"/>
      <c r="G316" s="772"/>
      <c r="H316" s="338">
        <v>0</v>
      </c>
      <c r="I316" s="775" t="s">
        <v>188</v>
      </c>
      <c r="J316" s="761">
        <f>K316+N316</f>
        <v>0</v>
      </c>
      <c r="K316" s="761">
        <f>L316+M316</f>
        <v>0</v>
      </c>
      <c r="L316" s="752">
        <v>0</v>
      </c>
      <c r="M316" s="752">
        <v>0</v>
      </c>
      <c r="N316" s="761">
        <f>O316+P316+Q316</f>
        <v>0</v>
      </c>
      <c r="O316" s="752">
        <v>0</v>
      </c>
      <c r="P316" s="752">
        <v>0</v>
      </c>
      <c r="Q316" s="752">
        <v>0</v>
      </c>
      <c r="R316" s="752">
        <v>0</v>
      </c>
      <c r="S316" s="752">
        <v>0</v>
      </c>
      <c r="T316" s="752">
        <v>0</v>
      </c>
      <c r="U316" s="756">
        <v>0</v>
      </c>
      <c r="V316" s="760">
        <f>W316+X316+Y316+Z316</f>
        <v>0</v>
      </c>
      <c r="W316" s="752">
        <v>0</v>
      </c>
      <c r="X316" s="752">
        <v>0</v>
      </c>
      <c r="Y316" s="752">
        <v>0</v>
      </c>
      <c r="Z316" s="754">
        <v>0</v>
      </c>
      <c r="AA316" s="758">
        <v>0</v>
      </c>
      <c r="AB316" s="760">
        <f>AC316+AD316+AE316+AF316</f>
        <v>0</v>
      </c>
      <c r="AC316" s="752">
        <v>0</v>
      </c>
      <c r="AD316" s="752">
        <v>0</v>
      </c>
      <c r="AE316" s="752">
        <v>0</v>
      </c>
      <c r="AF316" s="754">
        <v>0</v>
      </c>
      <c r="AG316" s="756">
        <v>0</v>
      </c>
    </row>
    <row r="317" spans="1:33" ht="13.5" customHeight="1" hidden="1">
      <c r="A317" s="780"/>
      <c r="B317" s="783"/>
      <c r="C317" s="787"/>
      <c r="D317" s="783"/>
      <c r="E317" s="766"/>
      <c r="F317" s="766"/>
      <c r="G317" s="772"/>
      <c r="H317" s="346">
        <v>0</v>
      </c>
      <c r="I317" s="776"/>
      <c r="J317" s="761"/>
      <c r="K317" s="761"/>
      <c r="L317" s="753"/>
      <c r="M317" s="753"/>
      <c r="N317" s="761"/>
      <c r="O317" s="753"/>
      <c r="P317" s="753"/>
      <c r="Q317" s="753"/>
      <c r="R317" s="753"/>
      <c r="S317" s="753"/>
      <c r="T317" s="753"/>
      <c r="U317" s="757"/>
      <c r="V317" s="760"/>
      <c r="W317" s="752"/>
      <c r="X317" s="753"/>
      <c r="Y317" s="753"/>
      <c r="Z317" s="755"/>
      <c r="AA317" s="759"/>
      <c r="AB317" s="760"/>
      <c r="AC317" s="752"/>
      <c r="AD317" s="753"/>
      <c r="AE317" s="753"/>
      <c r="AF317" s="755"/>
      <c r="AG317" s="757"/>
    </row>
    <row r="318" spans="1:33" ht="12.75" customHeight="1" hidden="1">
      <c r="A318" s="780"/>
      <c r="B318" s="783"/>
      <c r="C318" s="787"/>
      <c r="D318" s="783"/>
      <c r="E318" s="766"/>
      <c r="F318" s="766"/>
      <c r="G318" s="772"/>
      <c r="H318" s="340">
        <f>H314+H316</f>
        <v>895510</v>
      </c>
      <c r="I318" s="774" t="s">
        <v>189</v>
      </c>
      <c r="J318" s="742">
        <f aca="true" t="shared" si="131" ref="J318:AG318">J314+J316</f>
        <v>192480</v>
      </c>
      <c r="K318" s="742">
        <f t="shared" si="131"/>
        <v>144360</v>
      </c>
      <c r="L318" s="742">
        <f t="shared" si="131"/>
        <v>114062</v>
      </c>
      <c r="M318" s="742">
        <f t="shared" si="131"/>
        <v>30298</v>
      </c>
      <c r="N318" s="742">
        <f t="shared" si="131"/>
        <v>48120</v>
      </c>
      <c r="O318" s="742">
        <f t="shared" si="131"/>
        <v>48120</v>
      </c>
      <c r="P318" s="742">
        <f t="shared" si="131"/>
        <v>0</v>
      </c>
      <c r="Q318" s="742">
        <f t="shared" si="131"/>
        <v>0</v>
      </c>
      <c r="R318" s="742">
        <f t="shared" si="131"/>
        <v>0</v>
      </c>
      <c r="S318" s="742">
        <f t="shared" si="131"/>
        <v>38017</v>
      </c>
      <c r="T318" s="742">
        <f t="shared" si="131"/>
        <v>10103</v>
      </c>
      <c r="U318" s="746">
        <f t="shared" si="131"/>
        <v>144360</v>
      </c>
      <c r="V318" s="750">
        <f t="shared" si="131"/>
        <v>363714</v>
      </c>
      <c r="W318" s="742">
        <f t="shared" si="131"/>
        <v>272785</v>
      </c>
      <c r="X318" s="742">
        <f t="shared" si="131"/>
        <v>90929</v>
      </c>
      <c r="Y318" s="742">
        <f t="shared" si="131"/>
        <v>0</v>
      </c>
      <c r="Z318" s="744">
        <f t="shared" si="131"/>
        <v>0</v>
      </c>
      <c r="AA318" s="794">
        <f t="shared" si="131"/>
        <v>319370</v>
      </c>
      <c r="AB318" s="750">
        <f t="shared" si="131"/>
        <v>0</v>
      </c>
      <c r="AC318" s="742">
        <f t="shared" si="131"/>
        <v>0</v>
      </c>
      <c r="AD318" s="742">
        <f t="shared" si="131"/>
        <v>0</v>
      </c>
      <c r="AE318" s="742">
        <f t="shared" si="131"/>
        <v>0</v>
      </c>
      <c r="AF318" s="744">
        <f t="shared" si="131"/>
        <v>0</v>
      </c>
      <c r="AG318" s="746">
        <f t="shared" si="131"/>
        <v>0</v>
      </c>
    </row>
    <row r="319" spans="1:33" ht="12.75" customHeight="1" hidden="1">
      <c r="A319" s="780"/>
      <c r="B319" s="784"/>
      <c r="C319" s="788"/>
      <c r="D319" s="784"/>
      <c r="E319" s="767"/>
      <c r="F319" s="767"/>
      <c r="G319" s="773"/>
      <c r="H319" s="349">
        <f>H315+H317</f>
        <v>671640</v>
      </c>
      <c r="I319" s="774"/>
      <c r="J319" s="791"/>
      <c r="K319" s="791"/>
      <c r="L319" s="791"/>
      <c r="M319" s="791"/>
      <c r="N319" s="791"/>
      <c r="O319" s="791"/>
      <c r="P319" s="791"/>
      <c r="Q319" s="791"/>
      <c r="R319" s="791"/>
      <c r="S319" s="743"/>
      <c r="T319" s="743"/>
      <c r="U319" s="793"/>
      <c r="V319" s="796"/>
      <c r="W319" s="791"/>
      <c r="X319" s="791"/>
      <c r="Y319" s="791"/>
      <c r="Z319" s="792"/>
      <c r="AA319" s="795"/>
      <c r="AB319" s="796"/>
      <c r="AC319" s="791"/>
      <c r="AD319" s="791"/>
      <c r="AE319" s="791"/>
      <c r="AF319" s="792"/>
      <c r="AG319" s="793"/>
    </row>
    <row r="320" spans="1:33" ht="13.5" customHeight="1">
      <c r="A320" s="778" t="s">
        <v>332</v>
      </c>
      <c r="B320" s="781"/>
      <c r="C320" s="785" t="s">
        <v>52</v>
      </c>
      <c r="D320" s="789" t="s">
        <v>323</v>
      </c>
      <c r="E320" s="764" t="s">
        <v>333</v>
      </c>
      <c r="F320" s="768" t="s">
        <v>266</v>
      </c>
      <c r="G320" s="770" t="s">
        <v>334</v>
      </c>
      <c r="H320" s="363">
        <v>0</v>
      </c>
      <c r="I320" s="774" t="s">
        <v>187</v>
      </c>
      <c r="J320" s="761">
        <f>K320+N320</f>
        <v>0</v>
      </c>
      <c r="K320" s="761">
        <f>L320+M320</f>
        <v>0</v>
      </c>
      <c r="L320" s="752">
        <v>0</v>
      </c>
      <c r="M320" s="752">
        <v>0</v>
      </c>
      <c r="N320" s="761">
        <f>O320+P320+Q320</f>
        <v>0</v>
      </c>
      <c r="O320" s="752">
        <v>0</v>
      </c>
      <c r="P320" s="752">
        <v>0</v>
      </c>
      <c r="Q320" s="752">
        <v>0</v>
      </c>
      <c r="R320" s="752">
        <v>0</v>
      </c>
      <c r="S320" s="752">
        <v>0</v>
      </c>
      <c r="T320" s="752">
        <v>0</v>
      </c>
      <c r="U320" s="762">
        <v>0</v>
      </c>
      <c r="V320" s="760">
        <f>W320+X320+Y320+Z320</f>
        <v>0</v>
      </c>
      <c r="W320" s="752">
        <v>0</v>
      </c>
      <c r="X320" s="752">
        <v>0</v>
      </c>
      <c r="Y320" s="752">
        <v>0</v>
      </c>
      <c r="Z320" s="754">
        <v>0</v>
      </c>
      <c r="AA320" s="763">
        <v>0</v>
      </c>
      <c r="AB320" s="760">
        <f>AC320+AD320+AE320+AF320</f>
        <v>0</v>
      </c>
      <c r="AC320" s="752">
        <v>0</v>
      </c>
      <c r="AD320" s="752">
        <v>0</v>
      </c>
      <c r="AE320" s="752">
        <v>0</v>
      </c>
      <c r="AF320" s="754">
        <v>0</v>
      </c>
      <c r="AG320" s="762">
        <v>0</v>
      </c>
    </row>
    <row r="321" spans="1:33" ht="13.5" customHeight="1">
      <c r="A321" s="779"/>
      <c r="B321" s="782"/>
      <c r="C321" s="786"/>
      <c r="D321" s="790"/>
      <c r="E321" s="765"/>
      <c r="F321" s="769"/>
      <c r="G321" s="771"/>
      <c r="H321" s="364">
        <v>0</v>
      </c>
      <c r="I321" s="774"/>
      <c r="J321" s="761"/>
      <c r="K321" s="761"/>
      <c r="L321" s="752"/>
      <c r="M321" s="752"/>
      <c r="N321" s="761"/>
      <c r="O321" s="752"/>
      <c r="P321" s="752"/>
      <c r="Q321" s="752"/>
      <c r="R321" s="752"/>
      <c r="S321" s="752"/>
      <c r="T321" s="752"/>
      <c r="U321" s="762"/>
      <c r="V321" s="760"/>
      <c r="W321" s="752"/>
      <c r="X321" s="752"/>
      <c r="Y321" s="752"/>
      <c r="Z321" s="754"/>
      <c r="AA321" s="763"/>
      <c r="AB321" s="760"/>
      <c r="AC321" s="752"/>
      <c r="AD321" s="752"/>
      <c r="AE321" s="752"/>
      <c r="AF321" s="754"/>
      <c r="AG321" s="762"/>
    </row>
    <row r="322" spans="1:33" ht="13.5" customHeight="1">
      <c r="A322" s="780"/>
      <c r="B322" s="783"/>
      <c r="C322" s="787"/>
      <c r="D322" s="783"/>
      <c r="E322" s="766"/>
      <c r="F322" s="766"/>
      <c r="G322" s="772"/>
      <c r="H322" s="365">
        <v>7000</v>
      </c>
      <c r="I322" s="775" t="s">
        <v>188</v>
      </c>
      <c r="J322" s="761">
        <f>K322+N322</f>
        <v>7000</v>
      </c>
      <c r="K322" s="761">
        <f>L322+M322</f>
        <v>5250</v>
      </c>
      <c r="L322" s="752">
        <v>5250</v>
      </c>
      <c r="M322" s="752">
        <v>0</v>
      </c>
      <c r="N322" s="761">
        <f>O322+P322+Q322</f>
        <v>1750</v>
      </c>
      <c r="O322" s="752">
        <v>700</v>
      </c>
      <c r="P322" s="752">
        <v>1050</v>
      </c>
      <c r="Q322" s="752">
        <v>0</v>
      </c>
      <c r="R322" s="752">
        <v>0</v>
      </c>
      <c r="S322" s="752">
        <v>1750</v>
      </c>
      <c r="T322" s="752">
        <v>0</v>
      </c>
      <c r="U322" s="756">
        <v>5250</v>
      </c>
      <c r="V322" s="760">
        <f>W322+X322+Y322+Z322</f>
        <v>0</v>
      </c>
      <c r="W322" s="752">
        <v>0</v>
      </c>
      <c r="X322" s="752">
        <v>0</v>
      </c>
      <c r="Y322" s="752">
        <v>0</v>
      </c>
      <c r="Z322" s="754">
        <v>0</v>
      </c>
      <c r="AA322" s="758">
        <v>0</v>
      </c>
      <c r="AB322" s="760">
        <f>AC322+AD322+AE322+AF322</f>
        <v>0</v>
      </c>
      <c r="AC322" s="752">
        <v>0</v>
      </c>
      <c r="AD322" s="752">
        <v>0</v>
      </c>
      <c r="AE322" s="752">
        <v>0</v>
      </c>
      <c r="AF322" s="754">
        <v>0</v>
      </c>
      <c r="AG322" s="756">
        <v>0</v>
      </c>
    </row>
    <row r="323" spans="1:33" ht="13.5" customHeight="1">
      <c r="A323" s="780"/>
      <c r="B323" s="783"/>
      <c r="C323" s="787"/>
      <c r="D323" s="783"/>
      <c r="E323" s="766"/>
      <c r="F323" s="766"/>
      <c r="G323" s="772"/>
      <c r="H323" s="366">
        <v>5250</v>
      </c>
      <c r="I323" s="776"/>
      <c r="J323" s="761"/>
      <c r="K323" s="761"/>
      <c r="L323" s="753"/>
      <c r="M323" s="753"/>
      <c r="N323" s="761"/>
      <c r="O323" s="753"/>
      <c r="P323" s="753"/>
      <c r="Q323" s="753"/>
      <c r="R323" s="753"/>
      <c r="S323" s="753"/>
      <c r="T323" s="753"/>
      <c r="U323" s="757"/>
      <c r="V323" s="760"/>
      <c r="W323" s="752"/>
      <c r="X323" s="753"/>
      <c r="Y323" s="753"/>
      <c r="Z323" s="755"/>
      <c r="AA323" s="759"/>
      <c r="AB323" s="760"/>
      <c r="AC323" s="752"/>
      <c r="AD323" s="753"/>
      <c r="AE323" s="753"/>
      <c r="AF323" s="755"/>
      <c r="AG323" s="757"/>
    </row>
    <row r="324" spans="1:33" ht="12.75" customHeight="1">
      <c r="A324" s="780"/>
      <c r="B324" s="783"/>
      <c r="C324" s="787"/>
      <c r="D324" s="783"/>
      <c r="E324" s="766"/>
      <c r="F324" s="766"/>
      <c r="G324" s="772"/>
      <c r="H324" s="367">
        <f>H320+H322</f>
        <v>7000</v>
      </c>
      <c r="I324" s="774" t="s">
        <v>189</v>
      </c>
      <c r="J324" s="742">
        <f aca="true" t="shared" si="132" ref="J324:AG324">J320+J322</f>
        <v>7000</v>
      </c>
      <c r="K324" s="742">
        <f t="shared" si="132"/>
        <v>5250</v>
      </c>
      <c r="L324" s="742">
        <f t="shared" si="132"/>
        <v>5250</v>
      </c>
      <c r="M324" s="742">
        <f t="shared" si="132"/>
        <v>0</v>
      </c>
      <c r="N324" s="742">
        <f t="shared" si="132"/>
        <v>1750</v>
      </c>
      <c r="O324" s="742">
        <f t="shared" si="132"/>
        <v>700</v>
      </c>
      <c r="P324" s="742">
        <f t="shared" si="132"/>
        <v>1050</v>
      </c>
      <c r="Q324" s="742">
        <f t="shared" si="132"/>
        <v>0</v>
      </c>
      <c r="R324" s="742">
        <f t="shared" si="132"/>
        <v>0</v>
      </c>
      <c r="S324" s="742">
        <f t="shared" si="132"/>
        <v>1750</v>
      </c>
      <c r="T324" s="742">
        <f t="shared" si="132"/>
        <v>0</v>
      </c>
      <c r="U324" s="746">
        <f t="shared" si="132"/>
        <v>5250</v>
      </c>
      <c r="V324" s="750">
        <f t="shared" si="132"/>
        <v>0</v>
      </c>
      <c r="W324" s="742">
        <f t="shared" si="132"/>
        <v>0</v>
      </c>
      <c r="X324" s="742">
        <f t="shared" si="132"/>
        <v>0</v>
      </c>
      <c r="Y324" s="742">
        <f t="shared" si="132"/>
        <v>0</v>
      </c>
      <c r="Z324" s="744">
        <f t="shared" si="132"/>
        <v>0</v>
      </c>
      <c r="AA324" s="794">
        <f t="shared" si="132"/>
        <v>0</v>
      </c>
      <c r="AB324" s="750">
        <f t="shared" si="132"/>
        <v>0</v>
      </c>
      <c r="AC324" s="742">
        <f t="shared" si="132"/>
        <v>0</v>
      </c>
      <c r="AD324" s="742">
        <f t="shared" si="132"/>
        <v>0</v>
      </c>
      <c r="AE324" s="742">
        <f t="shared" si="132"/>
        <v>0</v>
      </c>
      <c r="AF324" s="744">
        <f t="shared" si="132"/>
        <v>0</v>
      </c>
      <c r="AG324" s="746">
        <f t="shared" si="132"/>
        <v>0</v>
      </c>
    </row>
    <row r="325" spans="1:33" ht="18" customHeight="1">
      <c r="A325" s="780"/>
      <c r="B325" s="784"/>
      <c r="C325" s="788"/>
      <c r="D325" s="784"/>
      <c r="E325" s="767"/>
      <c r="F325" s="767"/>
      <c r="G325" s="773"/>
      <c r="H325" s="368">
        <f>H321+H323</f>
        <v>5250</v>
      </c>
      <c r="I325" s="774"/>
      <c r="J325" s="791"/>
      <c r="K325" s="791"/>
      <c r="L325" s="791"/>
      <c r="M325" s="791"/>
      <c r="N325" s="791"/>
      <c r="O325" s="791"/>
      <c r="P325" s="791"/>
      <c r="Q325" s="791"/>
      <c r="R325" s="791"/>
      <c r="S325" s="791"/>
      <c r="T325" s="791"/>
      <c r="U325" s="793"/>
      <c r="V325" s="796"/>
      <c r="W325" s="791"/>
      <c r="X325" s="791"/>
      <c r="Y325" s="791"/>
      <c r="Z325" s="792"/>
      <c r="AA325" s="795"/>
      <c r="AB325" s="796"/>
      <c r="AC325" s="791"/>
      <c r="AD325" s="791"/>
      <c r="AE325" s="791"/>
      <c r="AF325" s="792"/>
      <c r="AG325" s="793"/>
    </row>
    <row r="326" spans="1:33" ht="13.5" customHeight="1">
      <c r="A326" s="778" t="s">
        <v>335</v>
      </c>
      <c r="B326" s="781"/>
      <c r="C326" s="785" t="s">
        <v>52</v>
      </c>
      <c r="D326" s="789" t="s">
        <v>323</v>
      </c>
      <c r="E326" s="764" t="s">
        <v>336</v>
      </c>
      <c r="F326" s="768" t="s">
        <v>266</v>
      </c>
      <c r="G326" s="770" t="s">
        <v>334</v>
      </c>
      <c r="H326" s="363">
        <v>0</v>
      </c>
      <c r="I326" s="774" t="s">
        <v>187</v>
      </c>
      <c r="J326" s="761">
        <f>K326+N326</f>
        <v>0</v>
      </c>
      <c r="K326" s="761">
        <f>L326+M326</f>
        <v>0</v>
      </c>
      <c r="L326" s="752">
        <v>0</v>
      </c>
      <c r="M326" s="752">
        <v>0</v>
      </c>
      <c r="N326" s="761">
        <f>O326+P326+Q326</f>
        <v>0</v>
      </c>
      <c r="O326" s="752">
        <v>0</v>
      </c>
      <c r="P326" s="752">
        <v>0</v>
      </c>
      <c r="Q326" s="752">
        <v>0</v>
      </c>
      <c r="R326" s="752">
        <v>0</v>
      </c>
      <c r="S326" s="752">
        <v>0</v>
      </c>
      <c r="T326" s="752">
        <v>0</v>
      </c>
      <c r="U326" s="762">
        <v>0</v>
      </c>
      <c r="V326" s="760">
        <f>W326+X326+Y326+Z326</f>
        <v>0</v>
      </c>
      <c r="W326" s="752">
        <v>0</v>
      </c>
      <c r="X326" s="752">
        <v>0</v>
      </c>
      <c r="Y326" s="752">
        <v>0</v>
      </c>
      <c r="Z326" s="754">
        <v>0</v>
      </c>
      <c r="AA326" s="763">
        <v>0</v>
      </c>
      <c r="AB326" s="760">
        <f>AC326+AD326+AE326+AF326</f>
        <v>0</v>
      </c>
      <c r="AC326" s="752">
        <v>0</v>
      </c>
      <c r="AD326" s="752">
        <v>0</v>
      </c>
      <c r="AE326" s="752">
        <v>0</v>
      </c>
      <c r="AF326" s="754">
        <v>0</v>
      </c>
      <c r="AG326" s="762">
        <v>0</v>
      </c>
    </row>
    <row r="327" spans="1:33" ht="13.5" customHeight="1">
      <c r="A327" s="779"/>
      <c r="B327" s="782"/>
      <c r="C327" s="786"/>
      <c r="D327" s="790"/>
      <c r="E327" s="765"/>
      <c r="F327" s="769"/>
      <c r="G327" s="771"/>
      <c r="H327" s="364">
        <v>0</v>
      </c>
      <c r="I327" s="774"/>
      <c r="J327" s="761"/>
      <c r="K327" s="761"/>
      <c r="L327" s="752"/>
      <c r="M327" s="752"/>
      <c r="N327" s="761"/>
      <c r="O327" s="752"/>
      <c r="P327" s="752"/>
      <c r="Q327" s="752"/>
      <c r="R327" s="752"/>
      <c r="S327" s="752"/>
      <c r="T327" s="752"/>
      <c r="U327" s="762"/>
      <c r="V327" s="760"/>
      <c r="W327" s="752"/>
      <c r="X327" s="752"/>
      <c r="Y327" s="752"/>
      <c r="Z327" s="754"/>
      <c r="AA327" s="763"/>
      <c r="AB327" s="760"/>
      <c r="AC327" s="752"/>
      <c r="AD327" s="752"/>
      <c r="AE327" s="752"/>
      <c r="AF327" s="754"/>
      <c r="AG327" s="762"/>
    </row>
    <row r="328" spans="1:33" ht="13.5" customHeight="1">
      <c r="A328" s="780"/>
      <c r="B328" s="783"/>
      <c r="C328" s="787"/>
      <c r="D328" s="783"/>
      <c r="E328" s="766"/>
      <c r="F328" s="766"/>
      <c r="G328" s="772"/>
      <c r="H328" s="365">
        <v>47122</v>
      </c>
      <c r="I328" s="775" t="s">
        <v>188</v>
      </c>
      <c r="J328" s="761">
        <f>K328+N328</f>
        <v>47122</v>
      </c>
      <c r="K328" s="761">
        <f>L328+M328</f>
        <v>35342</v>
      </c>
      <c r="L328" s="752">
        <v>35342</v>
      </c>
      <c r="M328" s="752">
        <v>0</v>
      </c>
      <c r="N328" s="761">
        <f>O328+P328+Q328</f>
        <v>11780</v>
      </c>
      <c r="O328" s="752">
        <v>11780</v>
      </c>
      <c r="P328" s="752">
        <v>0</v>
      </c>
      <c r="Q328" s="752">
        <v>0</v>
      </c>
      <c r="R328" s="752">
        <v>0</v>
      </c>
      <c r="S328" s="752">
        <v>11780</v>
      </c>
      <c r="T328" s="752">
        <v>0</v>
      </c>
      <c r="U328" s="756">
        <v>35342</v>
      </c>
      <c r="V328" s="760">
        <f>W328+X328+Y328+Z328</f>
        <v>0</v>
      </c>
      <c r="W328" s="752">
        <v>0</v>
      </c>
      <c r="X328" s="752">
        <v>0</v>
      </c>
      <c r="Y328" s="752">
        <v>0</v>
      </c>
      <c r="Z328" s="754">
        <v>0</v>
      </c>
      <c r="AA328" s="758">
        <v>0</v>
      </c>
      <c r="AB328" s="760">
        <f>AC328+AD328+AE328+AF328</f>
        <v>0</v>
      </c>
      <c r="AC328" s="752">
        <v>0</v>
      </c>
      <c r="AD328" s="752">
        <v>0</v>
      </c>
      <c r="AE328" s="752">
        <v>0</v>
      </c>
      <c r="AF328" s="754">
        <v>0</v>
      </c>
      <c r="AG328" s="756">
        <v>0</v>
      </c>
    </row>
    <row r="329" spans="1:33" ht="13.5" customHeight="1">
      <c r="A329" s="780"/>
      <c r="B329" s="783"/>
      <c r="C329" s="787"/>
      <c r="D329" s="783"/>
      <c r="E329" s="766"/>
      <c r="F329" s="766"/>
      <c r="G329" s="772"/>
      <c r="H329" s="366">
        <v>35342</v>
      </c>
      <c r="I329" s="776"/>
      <c r="J329" s="761"/>
      <c r="K329" s="761"/>
      <c r="L329" s="753"/>
      <c r="M329" s="753"/>
      <c r="N329" s="761"/>
      <c r="O329" s="753"/>
      <c r="P329" s="753"/>
      <c r="Q329" s="753"/>
      <c r="R329" s="753"/>
      <c r="S329" s="753"/>
      <c r="T329" s="753"/>
      <c r="U329" s="757"/>
      <c r="V329" s="760"/>
      <c r="W329" s="752"/>
      <c r="X329" s="753"/>
      <c r="Y329" s="753"/>
      <c r="Z329" s="755"/>
      <c r="AA329" s="759"/>
      <c r="AB329" s="760"/>
      <c r="AC329" s="752"/>
      <c r="AD329" s="753"/>
      <c r="AE329" s="753"/>
      <c r="AF329" s="755"/>
      <c r="AG329" s="757"/>
    </row>
    <row r="330" spans="1:33" ht="19.5" customHeight="1">
      <c r="A330" s="780"/>
      <c r="B330" s="783"/>
      <c r="C330" s="787"/>
      <c r="D330" s="783"/>
      <c r="E330" s="766"/>
      <c r="F330" s="766"/>
      <c r="G330" s="772"/>
      <c r="H330" s="367">
        <f>H326+H328</f>
        <v>47122</v>
      </c>
      <c r="I330" s="775" t="s">
        <v>189</v>
      </c>
      <c r="J330" s="742">
        <f aca="true" t="shared" si="133" ref="J330:AG330">J326+J328</f>
        <v>47122</v>
      </c>
      <c r="K330" s="742">
        <f t="shared" si="133"/>
        <v>35342</v>
      </c>
      <c r="L330" s="742">
        <f t="shared" si="133"/>
        <v>35342</v>
      </c>
      <c r="M330" s="742">
        <f t="shared" si="133"/>
        <v>0</v>
      </c>
      <c r="N330" s="742">
        <f t="shared" si="133"/>
        <v>11780</v>
      </c>
      <c r="O330" s="742">
        <f t="shared" si="133"/>
        <v>11780</v>
      </c>
      <c r="P330" s="742">
        <f t="shared" si="133"/>
        <v>0</v>
      </c>
      <c r="Q330" s="742">
        <f t="shared" si="133"/>
        <v>0</v>
      </c>
      <c r="R330" s="742">
        <f t="shared" si="133"/>
        <v>0</v>
      </c>
      <c r="S330" s="742">
        <f t="shared" si="133"/>
        <v>11780</v>
      </c>
      <c r="T330" s="742">
        <f t="shared" si="133"/>
        <v>0</v>
      </c>
      <c r="U330" s="746">
        <f t="shared" si="133"/>
        <v>35342</v>
      </c>
      <c r="V330" s="750">
        <f t="shared" si="133"/>
        <v>0</v>
      </c>
      <c r="W330" s="742">
        <f t="shared" si="133"/>
        <v>0</v>
      </c>
      <c r="X330" s="742">
        <f t="shared" si="133"/>
        <v>0</v>
      </c>
      <c r="Y330" s="742">
        <f t="shared" si="133"/>
        <v>0</v>
      </c>
      <c r="Z330" s="744">
        <f t="shared" si="133"/>
        <v>0</v>
      </c>
      <c r="AA330" s="748">
        <f t="shared" si="133"/>
        <v>0</v>
      </c>
      <c r="AB330" s="750">
        <f t="shared" si="133"/>
        <v>0</v>
      </c>
      <c r="AC330" s="742">
        <f t="shared" si="133"/>
        <v>0</v>
      </c>
      <c r="AD330" s="742">
        <f t="shared" si="133"/>
        <v>0</v>
      </c>
      <c r="AE330" s="742">
        <f t="shared" si="133"/>
        <v>0</v>
      </c>
      <c r="AF330" s="744">
        <f t="shared" si="133"/>
        <v>0</v>
      </c>
      <c r="AG330" s="746">
        <f t="shared" si="133"/>
        <v>0</v>
      </c>
    </row>
    <row r="331" spans="1:33" ht="12.75" customHeight="1" thickBot="1">
      <c r="A331" s="780"/>
      <c r="B331" s="784"/>
      <c r="C331" s="788"/>
      <c r="D331" s="784"/>
      <c r="E331" s="767"/>
      <c r="F331" s="767"/>
      <c r="G331" s="773"/>
      <c r="H331" s="368">
        <f>H327+H329</f>
        <v>35342</v>
      </c>
      <c r="I331" s="777"/>
      <c r="J331" s="743"/>
      <c r="K331" s="743"/>
      <c r="L331" s="743"/>
      <c r="M331" s="743"/>
      <c r="N331" s="743"/>
      <c r="O331" s="743"/>
      <c r="P331" s="743"/>
      <c r="Q331" s="743"/>
      <c r="R331" s="743"/>
      <c r="S331" s="743"/>
      <c r="T331" s="743"/>
      <c r="U331" s="747"/>
      <c r="V331" s="751"/>
      <c r="W331" s="743"/>
      <c r="X331" s="743"/>
      <c r="Y331" s="743"/>
      <c r="Z331" s="745"/>
      <c r="AA331" s="749"/>
      <c r="AB331" s="751"/>
      <c r="AC331" s="743"/>
      <c r="AD331" s="743"/>
      <c r="AE331" s="743"/>
      <c r="AF331" s="745"/>
      <c r="AG331" s="747"/>
    </row>
    <row r="332" spans="1:33" s="335" customFormat="1" ht="12.75" customHeight="1" hidden="1">
      <c r="A332" s="1145"/>
      <c r="B332" s="781" t="s">
        <v>337</v>
      </c>
      <c r="C332" s="818" t="s">
        <v>338</v>
      </c>
      <c r="D332" s="819"/>
      <c r="E332" s="819"/>
      <c r="F332" s="819"/>
      <c r="G332" s="820"/>
      <c r="H332" s="351">
        <f>H338+H344</f>
        <v>1295160</v>
      </c>
      <c r="I332" s="1088" t="s">
        <v>187</v>
      </c>
      <c r="J332" s="870">
        <f aca="true" t="shared" si="134" ref="J332:AG332">J338+J344</f>
        <v>503080</v>
      </c>
      <c r="K332" s="870">
        <f t="shared" si="134"/>
        <v>377305</v>
      </c>
      <c r="L332" s="870">
        <f t="shared" si="134"/>
        <v>337105</v>
      </c>
      <c r="M332" s="870">
        <f t="shared" si="134"/>
        <v>40200</v>
      </c>
      <c r="N332" s="870">
        <f t="shared" si="134"/>
        <v>125775</v>
      </c>
      <c r="O332" s="870">
        <f t="shared" si="134"/>
        <v>123957</v>
      </c>
      <c r="P332" s="870">
        <f t="shared" si="134"/>
        <v>1818</v>
      </c>
      <c r="Q332" s="870">
        <f t="shared" si="134"/>
        <v>0</v>
      </c>
      <c r="R332" s="870">
        <f t="shared" si="134"/>
        <v>0</v>
      </c>
      <c r="S332" s="870">
        <f t="shared" si="134"/>
        <v>112375</v>
      </c>
      <c r="T332" s="870">
        <f t="shared" si="134"/>
        <v>13400</v>
      </c>
      <c r="U332" s="1257">
        <f t="shared" si="134"/>
        <v>377305</v>
      </c>
      <c r="V332" s="994">
        <f t="shared" si="134"/>
        <v>89899</v>
      </c>
      <c r="W332" s="870">
        <f t="shared" si="134"/>
        <v>62174</v>
      </c>
      <c r="X332" s="870">
        <f t="shared" si="134"/>
        <v>27725</v>
      </c>
      <c r="Y332" s="870">
        <f t="shared" si="134"/>
        <v>0</v>
      </c>
      <c r="Z332" s="1257">
        <f t="shared" si="134"/>
        <v>0</v>
      </c>
      <c r="AA332" s="921">
        <f t="shared" si="134"/>
        <v>296970</v>
      </c>
      <c r="AB332" s="928">
        <f t="shared" si="134"/>
        <v>0</v>
      </c>
      <c r="AC332" s="870">
        <f t="shared" si="134"/>
        <v>0</v>
      </c>
      <c r="AD332" s="870">
        <f t="shared" si="134"/>
        <v>0</v>
      </c>
      <c r="AE332" s="870">
        <f t="shared" si="134"/>
        <v>0</v>
      </c>
      <c r="AF332" s="873">
        <f t="shared" si="134"/>
        <v>0</v>
      </c>
      <c r="AG332" s="866">
        <f t="shared" si="134"/>
        <v>0</v>
      </c>
    </row>
    <row r="333" spans="1:33" s="335" customFormat="1" ht="14.25" customHeight="1" hidden="1">
      <c r="A333" s="1145"/>
      <c r="B333" s="1095"/>
      <c r="C333" s="821"/>
      <c r="D333" s="801"/>
      <c r="E333" s="801"/>
      <c r="F333" s="801"/>
      <c r="G333" s="822"/>
      <c r="H333" s="351">
        <f>H339+H345</f>
        <v>971375</v>
      </c>
      <c r="I333" s="1089"/>
      <c r="J333" s="981"/>
      <c r="K333" s="981"/>
      <c r="L333" s="981"/>
      <c r="M333" s="981"/>
      <c r="N333" s="981"/>
      <c r="O333" s="981"/>
      <c r="P333" s="981"/>
      <c r="Q333" s="981"/>
      <c r="R333" s="981"/>
      <c r="S333" s="981"/>
      <c r="T333" s="981"/>
      <c r="U333" s="1258"/>
      <c r="V333" s="995"/>
      <c r="W333" s="981"/>
      <c r="X333" s="981"/>
      <c r="Y333" s="981"/>
      <c r="Z333" s="1258"/>
      <c r="AA333" s="922"/>
      <c r="AB333" s="953"/>
      <c r="AC333" s="981"/>
      <c r="AD333" s="981"/>
      <c r="AE333" s="981"/>
      <c r="AF333" s="895"/>
      <c r="AG333" s="867"/>
    </row>
    <row r="334" spans="1:33" s="335" customFormat="1" ht="12.75" customHeight="1" hidden="1">
      <c r="A334" s="1145"/>
      <c r="B334" s="1096"/>
      <c r="C334" s="821"/>
      <c r="D334" s="801"/>
      <c r="E334" s="801"/>
      <c r="F334" s="801"/>
      <c r="G334" s="822"/>
      <c r="H334" s="351">
        <f>H340+H346</f>
        <v>0</v>
      </c>
      <c r="I334" s="1090" t="s">
        <v>188</v>
      </c>
      <c r="J334" s="872">
        <f aca="true" t="shared" si="135" ref="J334:AG334">J340+J346</f>
        <v>0</v>
      </c>
      <c r="K334" s="872">
        <f t="shared" si="135"/>
        <v>0</v>
      </c>
      <c r="L334" s="872">
        <f t="shared" si="135"/>
        <v>0</v>
      </c>
      <c r="M334" s="872">
        <f t="shared" si="135"/>
        <v>0</v>
      </c>
      <c r="N334" s="872">
        <f t="shared" si="135"/>
        <v>0</v>
      </c>
      <c r="O334" s="872">
        <f t="shared" si="135"/>
        <v>0</v>
      </c>
      <c r="P334" s="872">
        <f t="shared" si="135"/>
        <v>0</v>
      </c>
      <c r="Q334" s="872">
        <f t="shared" si="135"/>
        <v>0</v>
      </c>
      <c r="R334" s="872">
        <f t="shared" si="135"/>
        <v>0</v>
      </c>
      <c r="S334" s="872">
        <f t="shared" si="135"/>
        <v>0</v>
      </c>
      <c r="T334" s="872">
        <f t="shared" si="135"/>
        <v>0</v>
      </c>
      <c r="U334" s="1152">
        <f t="shared" si="135"/>
        <v>0</v>
      </c>
      <c r="V334" s="978">
        <f t="shared" si="135"/>
        <v>0</v>
      </c>
      <c r="W334" s="872">
        <f t="shared" si="135"/>
        <v>0</v>
      </c>
      <c r="X334" s="872">
        <f t="shared" si="135"/>
        <v>0</v>
      </c>
      <c r="Y334" s="872">
        <f t="shared" si="135"/>
        <v>0</v>
      </c>
      <c r="Z334" s="1152">
        <f t="shared" si="135"/>
        <v>0</v>
      </c>
      <c r="AA334" s="914">
        <f t="shared" si="135"/>
        <v>0</v>
      </c>
      <c r="AB334" s="916">
        <f t="shared" si="135"/>
        <v>0</v>
      </c>
      <c r="AC334" s="872">
        <f t="shared" si="135"/>
        <v>0</v>
      </c>
      <c r="AD334" s="872">
        <f t="shared" si="135"/>
        <v>0</v>
      </c>
      <c r="AE334" s="872">
        <f t="shared" si="135"/>
        <v>0</v>
      </c>
      <c r="AF334" s="862">
        <f t="shared" si="135"/>
        <v>0</v>
      </c>
      <c r="AG334" s="860">
        <f t="shared" si="135"/>
        <v>0</v>
      </c>
    </row>
    <row r="335" spans="1:33" s="335" customFormat="1" ht="12.75" customHeight="1" hidden="1">
      <c r="A335" s="1145"/>
      <c r="B335" s="1096"/>
      <c r="C335" s="821"/>
      <c r="D335" s="801"/>
      <c r="E335" s="801"/>
      <c r="F335" s="801"/>
      <c r="G335" s="822"/>
      <c r="H335" s="351">
        <f>H341+H347</f>
        <v>0</v>
      </c>
      <c r="I335" s="1089"/>
      <c r="J335" s="871"/>
      <c r="K335" s="871"/>
      <c r="L335" s="871"/>
      <c r="M335" s="871"/>
      <c r="N335" s="871"/>
      <c r="O335" s="871"/>
      <c r="P335" s="871"/>
      <c r="Q335" s="871"/>
      <c r="R335" s="871"/>
      <c r="S335" s="871"/>
      <c r="T335" s="871"/>
      <c r="U335" s="1153"/>
      <c r="V335" s="993"/>
      <c r="W335" s="871"/>
      <c r="X335" s="871"/>
      <c r="Y335" s="871"/>
      <c r="Z335" s="1153"/>
      <c r="AA335" s="915"/>
      <c r="AB335" s="929"/>
      <c r="AC335" s="871"/>
      <c r="AD335" s="871"/>
      <c r="AE335" s="871"/>
      <c r="AF335" s="874"/>
      <c r="AG335" s="861"/>
    </row>
    <row r="336" spans="1:33" s="335" customFormat="1" ht="12.75" customHeight="1" hidden="1">
      <c r="A336" s="1145"/>
      <c r="B336" s="1096"/>
      <c r="C336" s="821"/>
      <c r="D336" s="801"/>
      <c r="E336" s="801"/>
      <c r="F336" s="801"/>
      <c r="G336" s="822"/>
      <c r="H336" s="336">
        <f>H332+H334</f>
        <v>1295160</v>
      </c>
      <c r="I336" s="1090" t="s">
        <v>189</v>
      </c>
      <c r="J336" s="872">
        <f aca="true" t="shared" si="136" ref="J336:AG336">J332+J334</f>
        <v>503080</v>
      </c>
      <c r="K336" s="872">
        <f t="shared" si="136"/>
        <v>377305</v>
      </c>
      <c r="L336" s="872">
        <f t="shared" si="136"/>
        <v>337105</v>
      </c>
      <c r="M336" s="872">
        <f t="shared" si="136"/>
        <v>40200</v>
      </c>
      <c r="N336" s="872">
        <f t="shared" si="136"/>
        <v>125775</v>
      </c>
      <c r="O336" s="872">
        <f t="shared" si="136"/>
        <v>123957</v>
      </c>
      <c r="P336" s="872">
        <f t="shared" si="136"/>
        <v>1818</v>
      </c>
      <c r="Q336" s="872">
        <f t="shared" si="136"/>
        <v>0</v>
      </c>
      <c r="R336" s="872">
        <f t="shared" si="136"/>
        <v>0</v>
      </c>
      <c r="S336" s="872">
        <f t="shared" si="136"/>
        <v>112375</v>
      </c>
      <c r="T336" s="872">
        <f t="shared" si="136"/>
        <v>13400</v>
      </c>
      <c r="U336" s="862">
        <f t="shared" si="136"/>
        <v>377305</v>
      </c>
      <c r="V336" s="978">
        <f t="shared" si="136"/>
        <v>89899</v>
      </c>
      <c r="W336" s="872">
        <f t="shared" si="136"/>
        <v>62174</v>
      </c>
      <c r="X336" s="872">
        <f t="shared" si="136"/>
        <v>27725</v>
      </c>
      <c r="Y336" s="872">
        <f t="shared" si="136"/>
        <v>0</v>
      </c>
      <c r="Z336" s="862">
        <f t="shared" si="136"/>
        <v>0</v>
      </c>
      <c r="AA336" s="916">
        <f t="shared" si="136"/>
        <v>296970</v>
      </c>
      <c r="AB336" s="978">
        <f t="shared" si="136"/>
        <v>0</v>
      </c>
      <c r="AC336" s="872">
        <f t="shared" si="136"/>
        <v>0</v>
      </c>
      <c r="AD336" s="872">
        <f t="shared" si="136"/>
        <v>0</v>
      </c>
      <c r="AE336" s="872">
        <f t="shared" si="136"/>
        <v>0</v>
      </c>
      <c r="AF336" s="862">
        <f t="shared" si="136"/>
        <v>0</v>
      </c>
      <c r="AG336" s="862">
        <f t="shared" si="136"/>
        <v>0</v>
      </c>
    </row>
    <row r="337" spans="1:33" s="335" customFormat="1" ht="12.75" customHeight="1" hidden="1" thickBot="1">
      <c r="A337" s="1146"/>
      <c r="B337" s="1097"/>
      <c r="C337" s="823"/>
      <c r="D337" s="804"/>
      <c r="E337" s="804"/>
      <c r="F337" s="804"/>
      <c r="G337" s="824"/>
      <c r="H337" s="337">
        <f>H333+H335</f>
        <v>971375</v>
      </c>
      <c r="I337" s="1131"/>
      <c r="J337" s="980"/>
      <c r="K337" s="980"/>
      <c r="L337" s="980"/>
      <c r="M337" s="980"/>
      <c r="N337" s="980"/>
      <c r="O337" s="980"/>
      <c r="P337" s="980"/>
      <c r="Q337" s="980"/>
      <c r="R337" s="980"/>
      <c r="S337" s="980"/>
      <c r="T337" s="980"/>
      <c r="U337" s="863"/>
      <c r="V337" s="979"/>
      <c r="W337" s="980"/>
      <c r="X337" s="980"/>
      <c r="Y337" s="980"/>
      <c r="Z337" s="863"/>
      <c r="AA337" s="917"/>
      <c r="AB337" s="979"/>
      <c r="AC337" s="980"/>
      <c r="AD337" s="980"/>
      <c r="AE337" s="980"/>
      <c r="AF337" s="863"/>
      <c r="AG337" s="863"/>
    </row>
    <row r="338" spans="1:33" ht="0.75" customHeight="1" hidden="1">
      <c r="A338" s="778" t="s">
        <v>339</v>
      </c>
      <c r="B338" s="781"/>
      <c r="C338" s="850" t="s">
        <v>54</v>
      </c>
      <c r="D338" s="789" t="s">
        <v>340</v>
      </c>
      <c r="E338" s="764" t="s">
        <v>338</v>
      </c>
      <c r="F338" s="768" t="s">
        <v>272</v>
      </c>
      <c r="G338" s="770" t="s">
        <v>331</v>
      </c>
      <c r="H338" s="355">
        <v>1188260</v>
      </c>
      <c r="I338" s="777" t="s">
        <v>187</v>
      </c>
      <c r="J338" s="976">
        <f>K338+N338</f>
        <v>396180</v>
      </c>
      <c r="K338" s="976">
        <f>L338+M338</f>
        <v>297130</v>
      </c>
      <c r="L338" s="977">
        <v>271255</v>
      </c>
      <c r="M338" s="977">
        <v>25875</v>
      </c>
      <c r="N338" s="976">
        <f>O338+P338+Q338</f>
        <v>99050</v>
      </c>
      <c r="O338" s="977">
        <v>99050</v>
      </c>
      <c r="P338" s="977">
        <v>0</v>
      </c>
      <c r="Q338" s="977">
        <v>0</v>
      </c>
      <c r="R338" s="1246"/>
      <c r="S338" s="977">
        <v>90425</v>
      </c>
      <c r="T338" s="977">
        <v>8625</v>
      </c>
      <c r="U338" s="864">
        <v>297130</v>
      </c>
      <c r="V338" s="975">
        <f>W338+X338+Y338+Z338</f>
        <v>89899</v>
      </c>
      <c r="W338" s="976">
        <v>62174</v>
      </c>
      <c r="X338" s="977">
        <v>27725</v>
      </c>
      <c r="Y338" s="977">
        <v>0</v>
      </c>
      <c r="Z338" s="973">
        <v>0</v>
      </c>
      <c r="AA338" s="918">
        <v>296970</v>
      </c>
      <c r="AB338" s="975">
        <f>AC338+AD338+AE338+AF338</f>
        <v>0</v>
      </c>
      <c r="AC338" s="976">
        <v>0</v>
      </c>
      <c r="AD338" s="977">
        <v>0</v>
      </c>
      <c r="AE338" s="977">
        <v>0</v>
      </c>
      <c r="AF338" s="973">
        <v>0</v>
      </c>
      <c r="AG338" s="864">
        <v>0</v>
      </c>
    </row>
    <row r="339" spans="1:33" ht="18.75" customHeight="1" hidden="1">
      <c r="A339" s="779"/>
      <c r="B339" s="790"/>
      <c r="C339" s="790"/>
      <c r="D339" s="790"/>
      <c r="E339" s="1149"/>
      <c r="F339" s="765"/>
      <c r="G339" s="771"/>
      <c r="H339" s="369">
        <v>891200</v>
      </c>
      <c r="I339" s="1143"/>
      <c r="J339" s="761"/>
      <c r="K339" s="974"/>
      <c r="L339" s="753"/>
      <c r="M339" s="753"/>
      <c r="N339" s="974"/>
      <c r="O339" s="753"/>
      <c r="P339" s="753"/>
      <c r="Q339" s="753"/>
      <c r="R339" s="1169"/>
      <c r="S339" s="753"/>
      <c r="T339" s="753"/>
      <c r="U339" s="865"/>
      <c r="V339" s="760"/>
      <c r="W339" s="974"/>
      <c r="X339" s="753"/>
      <c r="Y339" s="753"/>
      <c r="Z339" s="755"/>
      <c r="AA339" s="919"/>
      <c r="AB339" s="760"/>
      <c r="AC339" s="974"/>
      <c r="AD339" s="753"/>
      <c r="AE339" s="753"/>
      <c r="AF339" s="755"/>
      <c r="AG339" s="865"/>
    </row>
    <row r="340" spans="1:33" ht="12.75" customHeight="1" hidden="1">
      <c r="A340" s="780"/>
      <c r="B340" s="783"/>
      <c r="C340" s="783"/>
      <c r="D340" s="783"/>
      <c r="E340" s="1150"/>
      <c r="F340" s="766"/>
      <c r="G340" s="772"/>
      <c r="H340" s="338">
        <v>0</v>
      </c>
      <c r="I340" s="777" t="s">
        <v>188</v>
      </c>
      <c r="J340" s="761">
        <f>K340+N340</f>
        <v>0</v>
      </c>
      <c r="K340" s="761">
        <f>L340+M340</f>
        <v>0</v>
      </c>
      <c r="L340" s="752">
        <v>0</v>
      </c>
      <c r="M340" s="752">
        <v>0</v>
      </c>
      <c r="N340" s="761">
        <f>O340+P340+Q340</f>
        <v>0</v>
      </c>
      <c r="O340" s="752">
        <v>0</v>
      </c>
      <c r="P340" s="752">
        <v>0</v>
      </c>
      <c r="Q340" s="752">
        <v>0</v>
      </c>
      <c r="R340" s="1144"/>
      <c r="S340" s="752">
        <v>0</v>
      </c>
      <c r="T340" s="752">
        <v>0</v>
      </c>
      <c r="U340" s="762">
        <v>0</v>
      </c>
      <c r="V340" s="760">
        <f>W340+X340+Y340+Z340</f>
        <v>0</v>
      </c>
      <c r="W340" s="761">
        <v>0</v>
      </c>
      <c r="X340" s="752">
        <v>0</v>
      </c>
      <c r="Y340" s="752">
        <v>0</v>
      </c>
      <c r="Z340" s="754">
        <v>0</v>
      </c>
      <c r="AA340" s="920">
        <v>0</v>
      </c>
      <c r="AB340" s="760">
        <f>AC340+AD340+AE340+AF340</f>
        <v>0</v>
      </c>
      <c r="AC340" s="761">
        <v>0</v>
      </c>
      <c r="AD340" s="752">
        <v>0</v>
      </c>
      <c r="AE340" s="752">
        <v>0</v>
      </c>
      <c r="AF340" s="754">
        <v>0</v>
      </c>
      <c r="AG340" s="762">
        <v>0</v>
      </c>
    </row>
    <row r="341" spans="1:33" ht="14.25" customHeight="1" hidden="1">
      <c r="A341" s="780"/>
      <c r="B341" s="783"/>
      <c r="C341" s="783"/>
      <c r="D341" s="783"/>
      <c r="E341" s="1150"/>
      <c r="F341" s="766"/>
      <c r="G341" s="772"/>
      <c r="H341" s="346">
        <v>0</v>
      </c>
      <c r="I341" s="776"/>
      <c r="J341" s="761"/>
      <c r="K341" s="974"/>
      <c r="L341" s="753"/>
      <c r="M341" s="753"/>
      <c r="N341" s="974"/>
      <c r="O341" s="753"/>
      <c r="P341" s="753"/>
      <c r="Q341" s="753"/>
      <c r="R341" s="1013"/>
      <c r="S341" s="753"/>
      <c r="T341" s="753"/>
      <c r="U341" s="865"/>
      <c r="V341" s="760"/>
      <c r="W341" s="974"/>
      <c r="X341" s="753"/>
      <c r="Y341" s="753"/>
      <c r="Z341" s="755"/>
      <c r="AA341" s="919"/>
      <c r="AB341" s="760"/>
      <c r="AC341" s="974"/>
      <c r="AD341" s="753"/>
      <c r="AE341" s="753"/>
      <c r="AF341" s="755"/>
      <c r="AG341" s="865"/>
    </row>
    <row r="342" spans="1:33" ht="14.25" customHeight="1" hidden="1">
      <c r="A342" s="780"/>
      <c r="B342" s="783"/>
      <c r="C342" s="783"/>
      <c r="D342" s="783"/>
      <c r="E342" s="1150"/>
      <c r="F342" s="766"/>
      <c r="G342" s="772"/>
      <c r="H342" s="340">
        <f>H338+H340</f>
        <v>1188260</v>
      </c>
      <c r="I342" s="775" t="s">
        <v>189</v>
      </c>
      <c r="J342" s="742">
        <f aca="true" t="shared" si="137" ref="J342:Q342">J338+J340</f>
        <v>396180</v>
      </c>
      <c r="K342" s="742">
        <f t="shared" si="137"/>
        <v>297130</v>
      </c>
      <c r="L342" s="742">
        <f t="shared" si="137"/>
        <v>271255</v>
      </c>
      <c r="M342" s="742">
        <f t="shared" si="137"/>
        <v>25875</v>
      </c>
      <c r="N342" s="742">
        <f t="shared" si="137"/>
        <v>99050</v>
      </c>
      <c r="O342" s="742">
        <f t="shared" si="137"/>
        <v>99050</v>
      </c>
      <c r="P342" s="742">
        <f t="shared" si="137"/>
        <v>0</v>
      </c>
      <c r="Q342" s="742">
        <f t="shared" si="137"/>
        <v>0</v>
      </c>
      <c r="R342" s="1169"/>
      <c r="S342" s="742">
        <f aca="true" t="shared" si="138" ref="S342:AG342">S338+S340</f>
        <v>90425</v>
      </c>
      <c r="T342" s="742">
        <f t="shared" si="138"/>
        <v>8625</v>
      </c>
      <c r="U342" s="746">
        <f t="shared" si="138"/>
        <v>297130</v>
      </c>
      <c r="V342" s="750">
        <f t="shared" si="138"/>
        <v>89899</v>
      </c>
      <c r="W342" s="742">
        <f t="shared" si="138"/>
        <v>62174</v>
      </c>
      <c r="X342" s="742">
        <f t="shared" si="138"/>
        <v>27725</v>
      </c>
      <c r="Y342" s="742">
        <f t="shared" si="138"/>
        <v>0</v>
      </c>
      <c r="Z342" s="744">
        <f t="shared" si="138"/>
        <v>0</v>
      </c>
      <c r="AA342" s="748">
        <f t="shared" si="138"/>
        <v>296970</v>
      </c>
      <c r="AB342" s="750">
        <f t="shared" si="138"/>
        <v>0</v>
      </c>
      <c r="AC342" s="742">
        <f t="shared" si="138"/>
        <v>0</v>
      </c>
      <c r="AD342" s="742">
        <f t="shared" si="138"/>
        <v>0</v>
      </c>
      <c r="AE342" s="742">
        <f t="shared" si="138"/>
        <v>0</v>
      </c>
      <c r="AF342" s="744">
        <f t="shared" si="138"/>
        <v>0</v>
      </c>
      <c r="AG342" s="746">
        <f t="shared" si="138"/>
        <v>0</v>
      </c>
    </row>
    <row r="343" spans="1:33" ht="14.25" customHeight="1" hidden="1" thickBot="1">
      <c r="A343" s="1147"/>
      <c r="B343" s="1148"/>
      <c r="C343" s="1148"/>
      <c r="D343" s="1148"/>
      <c r="E343" s="1151"/>
      <c r="F343" s="1277"/>
      <c r="G343" s="1259"/>
      <c r="H343" s="349">
        <f>H339+H341</f>
        <v>891200</v>
      </c>
      <c r="I343" s="777"/>
      <c r="J343" s="743"/>
      <c r="K343" s="743"/>
      <c r="L343" s="743"/>
      <c r="M343" s="743"/>
      <c r="N343" s="743"/>
      <c r="O343" s="743"/>
      <c r="P343" s="743"/>
      <c r="Q343" s="743"/>
      <c r="R343" s="1170"/>
      <c r="S343" s="743"/>
      <c r="T343" s="743"/>
      <c r="U343" s="747"/>
      <c r="V343" s="751"/>
      <c r="W343" s="743"/>
      <c r="X343" s="743"/>
      <c r="Y343" s="743"/>
      <c r="Z343" s="745"/>
      <c r="AA343" s="749"/>
      <c r="AB343" s="751"/>
      <c r="AC343" s="743"/>
      <c r="AD343" s="743"/>
      <c r="AE343" s="743"/>
      <c r="AF343" s="745"/>
      <c r="AG343" s="747"/>
    </row>
    <row r="344" spans="1:33" ht="12.75" customHeight="1" hidden="1">
      <c r="A344" s="778" t="s">
        <v>341</v>
      </c>
      <c r="B344" s="781"/>
      <c r="C344" s="850" t="s">
        <v>54</v>
      </c>
      <c r="D344" s="789" t="s">
        <v>340</v>
      </c>
      <c r="E344" s="764" t="s">
        <v>342</v>
      </c>
      <c r="F344" s="768" t="s">
        <v>266</v>
      </c>
      <c r="G344" s="770" t="s">
        <v>343</v>
      </c>
      <c r="H344" s="355">
        <v>106900</v>
      </c>
      <c r="I344" s="777" t="s">
        <v>187</v>
      </c>
      <c r="J344" s="761">
        <f>K344+N344</f>
        <v>106900</v>
      </c>
      <c r="K344" s="761">
        <f>L344+M344</f>
        <v>80175</v>
      </c>
      <c r="L344" s="752">
        <v>65850</v>
      </c>
      <c r="M344" s="752">
        <v>14325</v>
      </c>
      <c r="N344" s="761">
        <f>O344+P344+Q344</f>
        <v>26725</v>
      </c>
      <c r="O344" s="752">
        <v>24907</v>
      </c>
      <c r="P344" s="752">
        <v>1818</v>
      </c>
      <c r="Q344" s="752">
        <v>0</v>
      </c>
      <c r="R344" s="1296">
        <v>0</v>
      </c>
      <c r="S344" s="752">
        <v>21950</v>
      </c>
      <c r="T344" s="752">
        <v>4775</v>
      </c>
      <c r="U344" s="1287">
        <v>80175</v>
      </c>
      <c r="V344" s="760">
        <f>W344+X344+Y344+Z344</f>
        <v>0</v>
      </c>
      <c r="W344" s="761">
        <v>0</v>
      </c>
      <c r="X344" s="752">
        <v>0</v>
      </c>
      <c r="Y344" s="752">
        <v>0</v>
      </c>
      <c r="Z344" s="754">
        <v>0</v>
      </c>
      <c r="AA344" s="1293">
        <v>0</v>
      </c>
      <c r="AB344" s="760">
        <f>AC344+AD344+AE344+AF344</f>
        <v>0</v>
      </c>
      <c r="AC344" s="761">
        <v>0</v>
      </c>
      <c r="AD344" s="752">
        <v>0</v>
      </c>
      <c r="AE344" s="752">
        <v>0</v>
      </c>
      <c r="AF344" s="754">
        <v>0</v>
      </c>
      <c r="AG344" s="1291">
        <v>0</v>
      </c>
    </row>
    <row r="345" spans="1:33" ht="12.75" customHeight="1" hidden="1">
      <c r="A345" s="779"/>
      <c r="B345" s="790"/>
      <c r="C345" s="790"/>
      <c r="D345" s="790"/>
      <c r="E345" s="1149"/>
      <c r="F345" s="765"/>
      <c r="G345" s="771"/>
      <c r="H345" s="369">
        <v>80175</v>
      </c>
      <c r="I345" s="1143"/>
      <c r="J345" s="761"/>
      <c r="K345" s="974"/>
      <c r="L345" s="753"/>
      <c r="M345" s="753"/>
      <c r="N345" s="974"/>
      <c r="O345" s="753"/>
      <c r="P345" s="753"/>
      <c r="Q345" s="753"/>
      <c r="R345" s="1297"/>
      <c r="S345" s="753"/>
      <c r="T345" s="753"/>
      <c r="U345" s="1288"/>
      <c r="V345" s="760"/>
      <c r="W345" s="974"/>
      <c r="X345" s="753"/>
      <c r="Y345" s="753"/>
      <c r="Z345" s="755"/>
      <c r="AA345" s="1294"/>
      <c r="AB345" s="760"/>
      <c r="AC345" s="974"/>
      <c r="AD345" s="753"/>
      <c r="AE345" s="753"/>
      <c r="AF345" s="755"/>
      <c r="AG345" s="1292"/>
    </row>
    <row r="346" spans="1:33" ht="12.75" customHeight="1" hidden="1">
      <c r="A346" s="780"/>
      <c r="B346" s="783"/>
      <c r="C346" s="783"/>
      <c r="D346" s="783"/>
      <c r="E346" s="1150"/>
      <c r="F346" s="766"/>
      <c r="G346" s="772"/>
      <c r="H346" s="338">
        <v>0</v>
      </c>
      <c r="I346" s="777" t="s">
        <v>188</v>
      </c>
      <c r="J346" s="761">
        <f>K346+N346</f>
        <v>0</v>
      </c>
      <c r="K346" s="761">
        <f>L346+M346</f>
        <v>0</v>
      </c>
      <c r="L346" s="752">
        <v>0</v>
      </c>
      <c r="M346" s="752">
        <v>0</v>
      </c>
      <c r="N346" s="761">
        <f>O346+P346+Q346</f>
        <v>0</v>
      </c>
      <c r="O346" s="752">
        <v>0</v>
      </c>
      <c r="P346" s="752">
        <v>0</v>
      </c>
      <c r="Q346" s="752">
        <v>0</v>
      </c>
      <c r="R346" s="752">
        <v>0</v>
      </c>
      <c r="S346" s="752">
        <v>0</v>
      </c>
      <c r="T346" s="752">
        <v>0</v>
      </c>
      <c r="U346" s="762">
        <v>0</v>
      </c>
      <c r="V346" s="760">
        <f>W346+X346+Y346+Z346</f>
        <v>0</v>
      </c>
      <c r="W346" s="761">
        <v>0</v>
      </c>
      <c r="X346" s="752">
        <v>0</v>
      </c>
      <c r="Y346" s="752">
        <v>0</v>
      </c>
      <c r="Z346" s="754">
        <v>0</v>
      </c>
      <c r="AA346" s="920">
        <v>0</v>
      </c>
      <c r="AB346" s="760">
        <f>AC346+AD346+AE346+AF346</f>
        <v>0</v>
      </c>
      <c r="AC346" s="761">
        <v>0</v>
      </c>
      <c r="AD346" s="752">
        <v>0</v>
      </c>
      <c r="AE346" s="752">
        <v>0</v>
      </c>
      <c r="AF346" s="754">
        <v>0</v>
      </c>
      <c r="AG346" s="762">
        <v>0</v>
      </c>
    </row>
    <row r="347" spans="1:33" ht="14.25" customHeight="1" hidden="1">
      <c r="A347" s="780"/>
      <c r="B347" s="783"/>
      <c r="C347" s="783"/>
      <c r="D347" s="783"/>
      <c r="E347" s="1150"/>
      <c r="F347" s="766"/>
      <c r="G347" s="772"/>
      <c r="H347" s="346">
        <v>0</v>
      </c>
      <c r="I347" s="776"/>
      <c r="J347" s="761"/>
      <c r="K347" s="974"/>
      <c r="L347" s="753"/>
      <c r="M347" s="753"/>
      <c r="N347" s="974"/>
      <c r="O347" s="753"/>
      <c r="P347" s="753"/>
      <c r="Q347" s="753"/>
      <c r="R347" s="752"/>
      <c r="S347" s="753"/>
      <c r="T347" s="753"/>
      <c r="U347" s="865"/>
      <c r="V347" s="760"/>
      <c r="W347" s="974"/>
      <c r="X347" s="753"/>
      <c r="Y347" s="753"/>
      <c r="Z347" s="755"/>
      <c r="AA347" s="919"/>
      <c r="AB347" s="760"/>
      <c r="AC347" s="974"/>
      <c r="AD347" s="753"/>
      <c r="AE347" s="753"/>
      <c r="AF347" s="755"/>
      <c r="AG347" s="865"/>
    </row>
    <row r="348" spans="1:33" ht="14.25" customHeight="1" hidden="1">
      <c r="A348" s="780"/>
      <c r="B348" s="783"/>
      <c r="C348" s="783"/>
      <c r="D348" s="783"/>
      <c r="E348" s="1150"/>
      <c r="F348" s="766"/>
      <c r="G348" s="772"/>
      <c r="H348" s="340">
        <f>H344+H346</f>
        <v>106900</v>
      </c>
      <c r="I348" s="775" t="s">
        <v>189</v>
      </c>
      <c r="J348" s="742">
        <f aca="true" t="shared" si="139" ref="J348:AG348">J344+J346</f>
        <v>106900</v>
      </c>
      <c r="K348" s="742">
        <f t="shared" si="139"/>
        <v>80175</v>
      </c>
      <c r="L348" s="742">
        <f t="shared" si="139"/>
        <v>65850</v>
      </c>
      <c r="M348" s="742">
        <f t="shared" si="139"/>
        <v>14325</v>
      </c>
      <c r="N348" s="742">
        <f t="shared" si="139"/>
        <v>26725</v>
      </c>
      <c r="O348" s="742">
        <f t="shared" si="139"/>
        <v>24907</v>
      </c>
      <c r="P348" s="742">
        <f t="shared" si="139"/>
        <v>1818</v>
      </c>
      <c r="Q348" s="742">
        <f t="shared" si="139"/>
        <v>0</v>
      </c>
      <c r="R348" s="1303">
        <f t="shared" si="139"/>
        <v>0</v>
      </c>
      <c r="S348" s="742">
        <f t="shared" si="139"/>
        <v>21950</v>
      </c>
      <c r="T348" s="742">
        <f t="shared" si="139"/>
        <v>4775</v>
      </c>
      <c r="U348" s="746">
        <f t="shared" si="139"/>
        <v>80175</v>
      </c>
      <c r="V348" s="750">
        <f t="shared" si="139"/>
        <v>0</v>
      </c>
      <c r="W348" s="742">
        <f t="shared" si="139"/>
        <v>0</v>
      </c>
      <c r="X348" s="742">
        <f t="shared" si="139"/>
        <v>0</v>
      </c>
      <c r="Y348" s="742">
        <f t="shared" si="139"/>
        <v>0</v>
      </c>
      <c r="Z348" s="744">
        <f t="shared" si="139"/>
        <v>0</v>
      </c>
      <c r="AA348" s="748">
        <f t="shared" si="139"/>
        <v>0</v>
      </c>
      <c r="AB348" s="750">
        <f t="shared" si="139"/>
        <v>0</v>
      </c>
      <c r="AC348" s="742">
        <f t="shared" si="139"/>
        <v>0</v>
      </c>
      <c r="AD348" s="742">
        <f t="shared" si="139"/>
        <v>0</v>
      </c>
      <c r="AE348" s="742">
        <f t="shared" si="139"/>
        <v>0</v>
      </c>
      <c r="AF348" s="744">
        <f t="shared" si="139"/>
        <v>0</v>
      </c>
      <c r="AG348" s="746">
        <f t="shared" si="139"/>
        <v>0</v>
      </c>
    </row>
    <row r="349" spans="1:33" ht="14.25" customHeight="1" hidden="1" thickBot="1">
      <c r="A349" s="1147"/>
      <c r="B349" s="1148"/>
      <c r="C349" s="1148"/>
      <c r="D349" s="1148"/>
      <c r="E349" s="1151"/>
      <c r="F349" s="1277"/>
      <c r="G349" s="1259"/>
      <c r="H349" s="349">
        <f>H345+H347</f>
        <v>80175</v>
      </c>
      <c r="I349" s="777"/>
      <c r="J349" s="743"/>
      <c r="K349" s="743"/>
      <c r="L349" s="743"/>
      <c r="M349" s="743"/>
      <c r="N349" s="743"/>
      <c r="O349" s="743"/>
      <c r="P349" s="743"/>
      <c r="Q349" s="743"/>
      <c r="R349" s="743"/>
      <c r="S349" s="743"/>
      <c r="T349" s="743"/>
      <c r="U349" s="1295"/>
      <c r="V349" s="751"/>
      <c r="W349" s="743"/>
      <c r="X349" s="743"/>
      <c r="Y349" s="743"/>
      <c r="Z349" s="745"/>
      <c r="AA349" s="749"/>
      <c r="AB349" s="751"/>
      <c r="AC349" s="743"/>
      <c r="AD349" s="743"/>
      <c r="AE349" s="743"/>
      <c r="AF349" s="745"/>
      <c r="AG349" s="747"/>
    </row>
    <row r="350" spans="1:33" s="335" customFormat="1" ht="13.5" customHeight="1">
      <c r="A350" s="797" t="s">
        <v>344</v>
      </c>
      <c r="B350" s="798"/>
      <c r="C350" s="798"/>
      <c r="D350" s="798"/>
      <c r="E350" s="798"/>
      <c r="F350" s="798"/>
      <c r="G350" s="799"/>
      <c r="H350" s="370">
        <f>H14+H158+H242+H284</f>
        <v>312954292</v>
      </c>
      <c r="I350" s="1088" t="s">
        <v>187</v>
      </c>
      <c r="J350" s="909">
        <f aca="true" t="shared" si="140" ref="J350:AG350">J14+J158+J242+J284</f>
        <v>158974670</v>
      </c>
      <c r="K350" s="909">
        <f t="shared" si="140"/>
        <v>111923118</v>
      </c>
      <c r="L350" s="909">
        <f t="shared" si="140"/>
        <v>35441164</v>
      </c>
      <c r="M350" s="909">
        <f t="shared" si="140"/>
        <v>76481954</v>
      </c>
      <c r="N350" s="909">
        <f t="shared" si="140"/>
        <v>47051552</v>
      </c>
      <c r="O350" s="909">
        <f t="shared" si="140"/>
        <v>28224360</v>
      </c>
      <c r="P350" s="909">
        <f t="shared" si="140"/>
        <v>16832739</v>
      </c>
      <c r="Q350" s="909">
        <f t="shared" si="140"/>
        <v>1163453</v>
      </c>
      <c r="R350" s="909">
        <f t="shared" si="140"/>
        <v>831000</v>
      </c>
      <c r="S350" s="909">
        <f t="shared" si="140"/>
        <v>13513097</v>
      </c>
      <c r="T350" s="909">
        <f t="shared" si="140"/>
        <v>33538455</v>
      </c>
      <c r="U350" s="856">
        <f t="shared" si="140"/>
        <v>65752681</v>
      </c>
      <c r="V350" s="972">
        <f t="shared" si="140"/>
        <v>142704451</v>
      </c>
      <c r="W350" s="909">
        <f t="shared" si="140"/>
        <v>98043286</v>
      </c>
      <c r="X350" s="909">
        <f t="shared" si="140"/>
        <v>33399751</v>
      </c>
      <c r="Y350" s="909">
        <f t="shared" si="140"/>
        <v>10020114</v>
      </c>
      <c r="Z350" s="856">
        <f t="shared" si="140"/>
        <v>1241300</v>
      </c>
      <c r="AA350" s="909">
        <f t="shared" si="140"/>
        <v>46752672</v>
      </c>
      <c r="AB350" s="972">
        <f t="shared" si="140"/>
        <v>2350759</v>
      </c>
      <c r="AC350" s="909">
        <f t="shared" si="140"/>
        <v>1709842</v>
      </c>
      <c r="AD350" s="909">
        <f t="shared" si="140"/>
        <v>395500</v>
      </c>
      <c r="AE350" s="909">
        <f t="shared" si="140"/>
        <v>245417</v>
      </c>
      <c r="AF350" s="856">
        <f t="shared" si="140"/>
        <v>0</v>
      </c>
      <c r="AG350" s="856">
        <f t="shared" si="140"/>
        <v>1709842</v>
      </c>
    </row>
    <row r="351" spans="1:33" s="335" customFormat="1" ht="13.5" customHeight="1">
      <c r="A351" s="800"/>
      <c r="B351" s="801"/>
      <c r="C351" s="801"/>
      <c r="D351" s="801"/>
      <c r="E351" s="801"/>
      <c r="F351" s="801"/>
      <c r="G351" s="802"/>
      <c r="H351" s="344">
        <f>H15+H159+H243+H285</f>
        <v>218126587</v>
      </c>
      <c r="I351" s="1134"/>
      <c r="J351" s="910"/>
      <c r="K351" s="910"/>
      <c r="L351" s="910"/>
      <c r="M351" s="910"/>
      <c r="N351" s="910"/>
      <c r="O351" s="910"/>
      <c r="P351" s="910"/>
      <c r="Q351" s="910"/>
      <c r="R351" s="910"/>
      <c r="S351" s="910"/>
      <c r="T351" s="910"/>
      <c r="U351" s="857"/>
      <c r="V351" s="971"/>
      <c r="W351" s="910"/>
      <c r="X351" s="910"/>
      <c r="Y351" s="910"/>
      <c r="Z351" s="857"/>
      <c r="AA351" s="910"/>
      <c r="AB351" s="971"/>
      <c r="AC351" s="910"/>
      <c r="AD351" s="910"/>
      <c r="AE351" s="910"/>
      <c r="AF351" s="857"/>
      <c r="AG351" s="857"/>
    </row>
    <row r="352" spans="1:33" s="335" customFormat="1" ht="12.75" customHeight="1">
      <c r="A352" s="800"/>
      <c r="B352" s="801"/>
      <c r="C352" s="801"/>
      <c r="D352" s="801"/>
      <c r="E352" s="801"/>
      <c r="F352" s="801"/>
      <c r="G352" s="802"/>
      <c r="H352" s="344">
        <f>H16+H160+H244+H286</f>
        <v>-3335897</v>
      </c>
      <c r="I352" s="1090" t="s">
        <v>188</v>
      </c>
      <c r="J352" s="911">
        <f aca="true" t="shared" si="141" ref="J352:AG352">J16+J160+J244+J286</f>
        <v>-1722078</v>
      </c>
      <c r="K352" s="911">
        <f t="shared" si="141"/>
        <v>-2162927</v>
      </c>
      <c r="L352" s="911">
        <f t="shared" si="141"/>
        <v>40592</v>
      </c>
      <c r="M352" s="911">
        <f t="shared" si="141"/>
        <v>-2203519</v>
      </c>
      <c r="N352" s="911">
        <f t="shared" si="141"/>
        <v>440849</v>
      </c>
      <c r="O352" s="911">
        <f t="shared" si="141"/>
        <v>114659</v>
      </c>
      <c r="P352" s="911">
        <f t="shared" si="141"/>
        <v>1050</v>
      </c>
      <c r="Q352" s="911">
        <f t="shared" si="141"/>
        <v>0</v>
      </c>
      <c r="R352" s="911">
        <f t="shared" si="141"/>
        <v>325140</v>
      </c>
      <c r="S352" s="911">
        <f t="shared" si="141"/>
        <v>13530</v>
      </c>
      <c r="T352" s="911">
        <f t="shared" si="141"/>
        <v>427319</v>
      </c>
      <c r="U352" s="858">
        <f t="shared" si="141"/>
        <v>-2162927</v>
      </c>
      <c r="V352" s="912">
        <f t="shared" si="141"/>
        <v>-31819</v>
      </c>
      <c r="W352" s="911">
        <f t="shared" si="141"/>
        <v>0</v>
      </c>
      <c r="X352" s="911">
        <f t="shared" si="141"/>
        <v>-31819</v>
      </c>
      <c r="Y352" s="911">
        <f t="shared" si="141"/>
        <v>0</v>
      </c>
      <c r="Z352" s="858">
        <f t="shared" si="141"/>
        <v>0</v>
      </c>
      <c r="AA352" s="911">
        <f t="shared" si="141"/>
        <v>0</v>
      </c>
      <c r="AB352" s="912">
        <f t="shared" si="141"/>
        <v>-1582000</v>
      </c>
      <c r="AC352" s="911">
        <f t="shared" si="141"/>
        <v>-1186500</v>
      </c>
      <c r="AD352" s="911">
        <f t="shared" si="141"/>
        <v>-395500</v>
      </c>
      <c r="AE352" s="911">
        <f t="shared" si="141"/>
        <v>0</v>
      </c>
      <c r="AF352" s="858">
        <f t="shared" si="141"/>
        <v>0</v>
      </c>
      <c r="AG352" s="858">
        <f t="shared" si="141"/>
        <v>-1186500</v>
      </c>
    </row>
    <row r="353" spans="1:33" s="335" customFormat="1" ht="13.5" customHeight="1">
      <c r="A353" s="800"/>
      <c r="B353" s="801"/>
      <c r="C353" s="801"/>
      <c r="D353" s="801"/>
      <c r="E353" s="801"/>
      <c r="F353" s="801"/>
      <c r="G353" s="802"/>
      <c r="H353" s="373">
        <f>H17+H161+H245+H287</f>
        <v>-3349427</v>
      </c>
      <c r="I353" s="1089"/>
      <c r="J353" s="910"/>
      <c r="K353" s="910"/>
      <c r="L353" s="910"/>
      <c r="M353" s="910"/>
      <c r="N353" s="910"/>
      <c r="O353" s="910"/>
      <c r="P353" s="910"/>
      <c r="Q353" s="910"/>
      <c r="R353" s="910"/>
      <c r="S353" s="910"/>
      <c r="T353" s="910"/>
      <c r="U353" s="857"/>
      <c r="V353" s="971"/>
      <c r="W353" s="910"/>
      <c r="X353" s="910"/>
      <c r="Y353" s="910"/>
      <c r="Z353" s="857"/>
      <c r="AA353" s="910"/>
      <c r="AB353" s="971"/>
      <c r="AC353" s="910"/>
      <c r="AD353" s="910"/>
      <c r="AE353" s="910"/>
      <c r="AF353" s="857"/>
      <c r="AG353" s="857"/>
    </row>
    <row r="354" spans="1:33" s="335" customFormat="1" ht="13.5" customHeight="1">
      <c r="A354" s="800"/>
      <c r="B354" s="801"/>
      <c r="C354" s="801"/>
      <c r="D354" s="801"/>
      <c r="E354" s="801"/>
      <c r="F354" s="801"/>
      <c r="G354" s="802"/>
      <c r="H354" s="373">
        <f>H350+H352</f>
        <v>309618395</v>
      </c>
      <c r="I354" s="1090" t="s">
        <v>189</v>
      </c>
      <c r="J354" s="911">
        <f aca="true" t="shared" si="142" ref="J354:AG354">J352+J350</f>
        <v>157252592</v>
      </c>
      <c r="K354" s="911">
        <f t="shared" si="142"/>
        <v>109760191</v>
      </c>
      <c r="L354" s="911">
        <f t="shared" si="142"/>
        <v>35481756</v>
      </c>
      <c r="M354" s="911">
        <f t="shared" si="142"/>
        <v>74278435</v>
      </c>
      <c r="N354" s="911">
        <f t="shared" si="142"/>
        <v>47492401</v>
      </c>
      <c r="O354" s="911">
        <f t="shared" si="142"/>
        <v>28339019</v>
      </c>
      <c r="P354" s="911">
        <f t="shared" si="142"/>
        <v>16833789</v>
      </c>
      <c r="Q354" s="911">
        <f t="shared" si="142"/>
        <v>1163453</v>
      </c>
      <c r="R354" s="911">
        <f t="shared" si="142"/>
        <v>1156140</v>
      </c>
      <c r="S354" s="911">
        <f t="shared" si="142"/>
        <v>13526627</v>
      </c>
      <c r="T354" s="911">
        <f t="shared" si="142"/>
        <v>33965774</v>
      </c>
      <c r="U354" s="858">
        <f t="shared" si="142"/>
        <v>63589754</v>
      </c>
      <c r="V354" s="912">
        <f t="shared" si="142"/>
        <v>142672632</v>
      </c>
      <c r="W354" s="911">
        <f t="shared" si="142"/>
        <v>98043286</v>
      </c>
      <c r="X354" s="911">
        <f t="shared" si="142"/>
        <v>33367932</v>
      </c>
      <c r="Y354" s="911">
        <f t="shared" si="142"/>
        <v>10020114</v>
      </c>
      <c r="Z354" s="858">
        <f t="shared" si="142"/>
        <v>1241300</v>
      </c>
      <c r="AA354" s="912">
        <f t="shared" si="142"/>
        <v>46752672</v>
      </c>
      <c r="AB354" s="912">
        <f t="shared" si="142"/>
        <v>768759</v>
      </c>
      <c r="AC354" s="911">
        <f t="shared" si="142"/>
        <v>523342</v>
      </c>
      <c r="AD354" s="911">
        <f t="shared" si="142"/>
        <v>0</v>
      </c>
      <c r="AE354" s="911">
        <f t="shared" si="142"/>
        <v>245417</v>
      </c>
      <c r="AF354" s="858">
        <f t="shared" si="142"/>
        <v>0</v>
      </c>
      <c r="AG354" s="858">
        <f t="shared" si="142"/>
        <v>523342</v>
      </c>
    </row>
    <row r="355" spans="1:33" s="335" customFormat="1" ht="14.25" customHeight="1" thickBot="1">
      <c r="A355" s="803"/>
      <c r="B355" s="804"/>
      <c r="C355" s="804"/>
      <c r="D355" s="804"/>
      <c r="E355" s="804"/>
      <c r="F355" s="804"/>
      <c r="G355" s="805"/>
      <c r="H355" s="373">
        <f>H351+H353</f>
        <v>214777160</v>
      </c>
      <c r="I355" s="1131"/>
      <c r="J355" s="970"/>
      <c r="K355" s="970"/>
      <c r="L355" s="970"/>
      <c r="M355" s="970"/>
      <c r="N355" s="970"/>
      <c r="O355" s="970"/>
      <c r="P355" s="970"/>
      <c r="Q355" s="970"/>
      <c r="R355" s="970"/>
      <c r="S355" s="970"/>
      <c r="T355" s="970"/>
      <c r="U355" s="859"/>
      <c r="V355" s="913"/>
      <c r="W355" s="970"/>
      <c r="X355" s="970"/>
      <c r="Y355" s="970"/>
      <c r="Z355" s="859"/>
      <c r="AA355" s="913"/>
      <c r="AB355" s="913"/>
      <c r="AC355" s="970"/>
      <c r="AD355" s="970"/>
      <c r="AE355" s="970"/>
      <c r="AF355" s="859"/>
      <c r="AG355" s="859"/>
    </row>
    <row r="356" spans="1:33" ht="13.5" customHeight="1">
      <c r="A356" s="1232" t="s">
        <v>345</v>
      </c>
      <c r="B356" s="810"/>
      <c r="C356" s="810"/>
      <c r="D356" s="810"/>
      <c r="E356" s="810"/>
      <c r="F356" s="810"/>
      <c r="G356" s="1233"/>
      <c r="H356" s="1237"/>
      <c r="I356" s="353" t="s">
        <v>187</v>
      </c>
      <c r="J356" s="374">
        <f>K356+N356</f>
        <v>110176552</v>
      </c>
      <c r="K356" s="374">
        <f>L356+M356</f>
        <v>65752681</v>
      </c>
      <c r="L356" s="374">
        <f>L26+L32+L44+L68+L170+L182+L188+L200+L212+L224+L236+L278+L296+L314+L338+L302+L344</f>
        <v>35441164</v>
      </c>
      <c r="M356" s="374">
        <f>M26+M32+M44+M68+M170+M182+M188+M200+M212+M224+M236+M278+M296+M314+M338+M302+M344</f>
        <v>30311517</v>
      </c>
      <c r="N356" s="374">
        <f>O356+P356+Q356+R356</f>
        <v>44423871</v>
      </c>
      <c r="O356" s="374">
        <f>O26+O32+O44+O56+O62+O68+O74+O80+O86+O92+O98+O104+O110+O116+O128+O134+O146+O152+O170+O182+O188+O200+O212+O224+O236+O254+O266+O278+O296+O314+O338+O302+O344</f>
        <v>28224360</v>
      </c>
      <c r="P356" s="374">
        <f>P26+P32+P44+P68+P170+P182+P188+P200+P212+P224+P236+P278+P296+P314+P338+P302+P344</f>
        <v>15368511</v>
      </c>
      <c r="Q356" s="374">
        <f>Q26+Q32+Q44+Q68+Q170+Q182+Q188+Q200+Q212+Q224+Q236+Q278+Q296+Q314+Q338+Q302+Q344</f>
        <v>0</v>
      </c>
      <c r="R356" s="374">
        <f>R26+R128</f>
        <v>831000</v>
      </c>
      <c r="S356" s="374">
        <f>S26+S32+S44+S68+S170+S182+S188+S200+S212+S224+S236+S278+S296+S314+S338+S302+S344</f>
        <v>13513097</v>
      </c>
      <c r="T356" s="374">
        <f>T26+T32+T44+O56+O62+T68+T74+T80+T86+T92+T98+T104+T110+T116+T128+O134+T146+T152+T170+T182+T188+T200+T212+T224+T236+O254+O266+T278+T296+T314+T338+T344</f>
        <v>30910774</v>
      </c>
      <c r="U356" s="374">
        <f>U26+U32+U44+U56+U62+U68+U74+U80+U86+U92+U98+U104+U110+U116+U128+U134+U146+U152+U170+U182+U188+U200+U212+U224+U236+U254+U266+U278+U296+U314+U338+U302+U344</f>
        <v>65752681</v>
      </c>
      <c r="V356" s="374">
        <f>W356+X356+Y356+Z356</f>
        <v>81249383</v>
      </c>
      <c r="W356" s="374">
        <f>W26+W32+W44+W68+W170+W182+W188+W200+W212+W224+W236+W278+W296+W314+W338</f>
        <v>40268700</v>
      </c>
      <c r="X356" s="374">
        <f>X26+X32+X44+X56+X62+X68+X74+X80+X86+X92+X98+X104+X110+X116+X128+X134+X146+X152+X170+X182+X188+X200+X212+X224+X236+X254+X266+X278+X296+X314+X338</f>
        <v>33399751</v>
      </c>
      <c r="Y356" s="374">
        <f>Y26+Y32+Y44+Y68+Y170+Y182+Y188+Y200+Y212+Y224+Y236+Y278+Y296+Y314+Y338</f>
        <v>7580932</v>
      </c>
      <c r="Z356" s="374">
        <f>Z26+Z32+Z44+Z68+Z170+Z182+Z188+Z200+Z212+Z224+Z236+Z278+Z296+Z314+Z338</f>
        <v>0</v>
      </c>
      <c r="AA356" s="374">
        <f>AA26+AA32+AA44+AA56+AA62+AA68+AA74+AA80+AA86+AA92+AA98+AA104+AA110+AA116+AA128+AA134+AA146+AA152+AA170+AA182+AA188+AA200+AA212+AA224+AA236+AA254+AA266+AA278+AA296+AA314+AA338</f>
        <v>46752672</v>
      </c>
      <c r="AB356" s="374">
        <f>AF356+AE356+AD356+AC356</f>
        <v>2350759</v>
      </c>
      <c r="AC356" s="374">
        <f>AC26+AC32+AC44+AC68+AC170+AC182+AC188+AC200+AC212+AC224+AC236+AC278+AC296+AC314+AC338</f>
        <v>1709842</v>
      </c>
      <c r="AD356" s="374">
        <f>AD26+AD32+AD44+AD56+AD62+AD68+AD74+AD80+AD86+AD92+AD98+AD104+AD110+AD116+AD128+AD134+AD146+AD152+AD170+AD182+AD188+AD200+AD212+AD224+AD236+AD254+AD266+AD278+AD296+AD314+AD338</f>
        <v>395500</v>
      </c>
      <c r="AE356" s="374">
        <f>AE26+AE32+AE44+AE68+AE170+AE182+AE188+AE200+AE212+AE224+AE236+AE278+AE296+AE314+AE338</f>
        <v>245417</v>
      </c>
      <c r="AF356" s="374">
        <f>AF26+AF32+AF44+AF68+AF170+AF182+AF188+AF200+AF212+AF224+AF236+AF278+AF296+AF314+AF338</f>
        <v>0</v>
      </c>
      <c r="AG356" s="375">
        <f>AG26+AG32+AG44+AG56+AG62+AG68+AG74+AG80+AG86+AG92+AG98+AG104+AG110+AG116+AG128+AG134+AG146+AG152+AG170+AG182+AG188+AG200+AG212+AG224+AG236+AG254+AG266+AG278+AG296+AG314+AG338</f>
        <v>1709842</v>
      </c>
    </row>
    <row r="357" spans="1:33" ht="13.5" customHeight="1">
      <c r="A357" s="1234"/>
      <c r="B357" s="1235"/>
      <c r="C357" s="1235"/>
      <c r="D357" s="1235"/>
      <c r="E357" s="1235"/>
      <c r="F357" s="1235"/>
      <c r="G357" s="1236"/>
      <c r="H357" s="1173"/>
      <c r="I357" s="354" t="s">
        <v>188</v>
      </c>
      <c r="J357" s="378">
        <f>K357+N357</f>
        <v>-1414355</v>
      </c>
      <c r="K357" s="378">
        <f>L357+M357</f>
        <v>-2162927</v>
      </c>
      <c r="L357" s="378">
        <f>L28+L34+L46+L70+L172+L184+L190+L202+L214+L226+L238+L280+L298+L316+L340+L304+L346+L328+L322</f>
        <v>40592</v>
      </c>
      <c r="M357" s="378">
        <f>M28+M34+M46+M70+M172+M184+M190+M202+M214+M226+M238+M280+M298+M316+M340+M304+M346</f>
        <v>-2203519</v>
      </c>
      <c r="N357" s="374">
        <f>O357+P357+Q357+R357</f>
        <v>748572</v>
      </c>
      <c r="O357" s="378">
        <f>O28+O34+O46+O58+O64+O70+O76+O82+O88+O94+O100+O106+O112+O118+O130+O136+O148+O154+O172+O184+O190+O202+O214+O226+O238+O256+O268+O280+O298+O316+O340+O304+O346+O310</f>
        <v>114659</v>
      </c>
      <c r="P357" s="378">
        <f>P340+P316+P298+P280+P238+P226+P214+P202+P190+P184+P172+P70+P46+P34+P28+P304+P346+P136+P324+P138</f>
        <v>308773</v>
      </c>
      <c r="Q357" s="378">
        <f>Q340+Q316+Q298+Q280+Q238+Q226+Q214+Q202+Q190+Q184+Q172+Q70+Q46+Q34+Q28+Q304+Q346</f>
        <v>0</v>
      </c>
      <c r="R357" s="378">
        <f>R340+R316+R298+R280+R238+R226+R214+R202+R190+R184+R172+R70+R46+R34+R28+R304+R346+R136+R78</f>
        <v>325140</v>
      </c>
      <c r="S357" s="378">
        <f>S28+S34+S46+S70+S172+S184+S190+S202+S214+S226+S238+S280+S298+S316+S340+S304+S346+S328+S324</f>
        <v>13530</v>
      </c>
      <c r="T357" s="378">
        <f>T28+T34+T46+T58+O64+T70+T76+T82+T88+T94+T100+T106+T112+T118+T130+T136+T148+T154+T172+T184+T190+T202+T214+T226+T238+O256+O268+T280+T298+T316+T340+T346+P138</f>
        <v>735042</v>
      </c>
      <c r="U357" s="378">
        <f>U28+U34+U46+U58+U64+U70+U76+U82+U88+U94+U100+U106+U112+U118+U130+U136+U148+U154+U172+U184+U190+U202+U214+U226+U238+U256+U268+U280+U298+U316+U340+U304+U346+U322+U328</f>
        <v>-2162927</v>
      </c>
      <c r="V357" s="378">
        <f>W357+X357+Y357+Z357</f>
        <v>-31819</v>
      </c>
      <c r="W357" s="378">
        <f>W340+W316+W298+W280+W238+W226+W214+W202+W190+W184+W172+W70+W46+W34+W28</f>
        <v>0</v>
      </c>
      <c r="X357" s="378">
        <f>X28+X34+X46+X58+X64+X70+X76+X82+X88+X94+X100+X106+X112+X118+X130+X136+X148+X154+X172+X184+X190+X202+X214+X226+X238+X256+X268+X280+X298+X316+X340</f>
        <v>-31819</v>
      </c>
      <c r="Y357" s="378">
        <f>Y340+Y316+Y298+Y280+Y238+Y226+Y214+Y202+Y190+Y184+Y172+Y70+Y46+Y34+Y28</f>
        <v>0</v>
      </c>
      <c r="Z357" s="378">
        <f>Z340+Z316+Z298+Z280+Z238+Z226+Z214+Z202+Z190+Z184+Z172+Z70+Z46+Z34+Z28</f>
        <v>0</v>
      </c>
      <c r="AA357" s="378">
        <f>AA28+AA34+AA46+AA58+AA64+AA70+AA76+AA82+AA88+AA94+AA100+AA106+AA112+AA118+AA130+AA136+AA148+AA154+AA172+AA184+AA190+AA202+AA214+AA226+AA238+AA256+AA268+AA280+AA298+AA316+AA340</f>
        <v>0</v>
      </c>
      <c r="AB357" s="374">
        <f>AF357+AE357+AD357+AC357</f>
        <v>-1582000</v>
      </c>
      <c r="AC357" s="378">
        <f>AC28+AC34+AC46+AC70+AC172+AC184+AC190+AC202+AC214+AC226+AC238+AC280+AC298+AC316+AC340</f>
        <v>-1186500</v>
      </c>
      <c r="AD357" s="378">
        <f>AD28+AD34+AD46+AD58+AD64+AD70+AD76+AD82+AD88+AD94+AD100+AD106+AD112+AD118+AD130+AD136+AD148+AD154+AD172+AD184+AD190+AD202+AD214+AD226+AD238+AD256+AD268+AD280+AD298+AD316+AD340</f>
        <v>-395500</v>
      </c>
      <c r="AE357" s="378">
        <f>AE340+AE316+AE298+AE280+AE238+AE226+AE214+AE202+AE190+AE184+AE172+AE70+AE46+AE34+AE28</f>
        <v>0</v>
      </c>
      <c r="AF357" s="378">
        <f>AF340+AF316+AF298+AF280+AF238+AF226+AF214+AF202+AF190+AF184+AF172+AF70+AF46+AF34+AF28</f>
        <v>0</v>
      </c>
      <c r="AG357" s="379">
        <f>AG28+AG34+AG46+AG58+AG64+AG70+AG76+AG82+AG88+AG94+AG100+AG106+AG112+AG118+AG130+AG136+AG148+AG154+AG172+AG184+AG190+AG202+AG214+AG226+AG238+AG256+AG268+AG280+AG298+AG316+AG340</f>
        <v>-1186500</v>
      </c>
    </row>
    <row r="358" spans="1:33" ht="13.5" customHeight="1">
      <c r="A358" s="1234"/>
      <c r="B358" s="1235"/>
      <c r="C358" s="1235"/>
      <c r="D358" s="1235"/>
      <c r="E358" s="1235"/>
      <c r="F358" s="1235"/>
      <c r="G358" s="1236"/>
      <c r="H358" s="1173"/>
      <c r="I358" s="380" t="s">
        <v>189</v>
      </c>
      <c r="J358" s="381">
        <f aca="true" t="shared" si="143" ref="J358:AG358">J356+J357</f>
        <v>108762197</v>
      </c>
      <c r="K358" s="381">
        <f t="shared" si="143"/>
        <v>63589754</v>
      </c>
      <c r="L358" s="381">
        <f t="shared" si="143"/>
        <v>35481756</v>
      </c>
      <c r="M358" s="381">
        <f t="shared" si="143"/>
        <v>28107998</v>
      </c>
      <c r="N358" s="381">
        <f t="shared" si="143"/>
        <v>45172443</v>
      </c>
      <c r="O358" s="381">
        <f t="shared" si="143"/>
        <v>28339019</v>
      </c>
      <c r="P358" s="381">
        <f t="shared" si="143"/>
        <v>15677284</v>
      </c>
      <c r="Q358" s="381">
        <f t="shared" si="143"/>
        <v>0</v>
      </c>
      <c r="R358" s="374">
        <f t="shared" si="143"/>
        <v>1156140</v>
      </c>
      <c r="S358" s="381">
        <f t="shared" si="143"/>
        <v>13526627</v>
      </c>
      <c r="T358" s="381">
        <f t="shared" si="143"/>
        <v>31645816</v>
      </c>
      <c r="U358" s="381">
        <f t="shared" si="143"/>
        <v>63589754</v>
      </c>
      <c r="V358" s="381">
        <f t="shared" si="143"/>
        <v>81217564</v>
      </c>
      <c r="W358" s="381">
        <f t="shared" si="143"/>
        <v>40268700</v>
      </c>
      <c r="X358" s="381">
        <f t="shared" si="143"/>
        <v>33367932</v>
      </c>
      <c r="Y358" s="381">
        <f t="shared" si="143"/>
        <v>7580932</v>
      </c>
      <c r="Z358" s="381">
        <f t="shared" si="143"/>
        <v>0</v>
      </c>
      <c r="AA358" s="381">
        <f t="shared" si="143"/>
        <v>46752672</v>
      </c>
      <c r="AB358" s="381">
        <f t="shared" si="143"/>
        <v>768759</v>
      </c>
      <c r="AC358" s="381">
        <f t="shared" si="143"/>
        <v>523342</v>
      </c>
      <c r="AD358" s="381">
        <f t="shared" si="143"/>
        <v>0</v>
      </c>
      <c r="AE358" s="381">
        <f t="shared" si="143"/>
        <v>245417</v>
      </c>
      <c r="AF358" s="381">
        <f t="shared" si="143"/>
        <v>0</v>
      </c>
      <c r="AG358" s="379">
        <f t="shared" si="143"/>
        <v>523342</v>
      </c>
    </row>
    <row r="359" spans="1:33" ht="13.5" customHeight="1">
      <c r="A359" s="382"/>
      <c r="B359" s="383"/>
      <c r="C359" s="383"/>
      <c r="D359" s="383"/>
      <c r="E359" s="383"/>
      <c r="F359" s="383"/>
      <c r="G359" s="383"/>
      <c r="H359" s="383"/>
      <c r="I359" s="384"/>
      <c r="J359" s="386"/>
      <c r="K359" s="386"/>
      <c r="L359" s="386"/>
      <c r="M359" s="386"/>
      <c r="N359" s="386"/>
      <c r="O359" s="386" t="s">
        <v>168</v>
      </c>
      <c r="P359" s="386"/>
      <c r="Q359" s="386"/>
      <c r="R359" s="386"/>
      <c r="S359" s="386"/>
      <c r="T359" s="386"/>
      <c r="U359" s="386"/>
      <c r="V359" s="386"/>
      <c r="W359" s="386"/>
      <c r="X359" s="386" t="s">
        <v>168</v>
      </c>
      <c r="Y359" s="386"/>
      <c r="Z359" s="386"/>
      <c r="AA359" s="386"/>
      <c r="AB359" s="386"/>
      <c r="AC359" s="386"/>
      <c r="AD359" s="386" t="s">
        <v>168</v>
      </c>
      <c r="AE359" s="386"/>
      <c r="AF359" s="386"/>
      <c r="AG359" s="387"/>
    </row>
    <row r="360" spans="1:33" ht="13.5" customHeight="1">
      <c r="A360" s="376"/>
      <c r="B360" s="377"/>
      <c r="C360" s="377"/>
      <c r="D360" s="377"/>
      <c r="E360" s="377"/>
      <c r="F360" s="377"/>
      <c r="G360" s="377"/>
      <c r="H360" s="377"/>
      <c r="I360" s="388"/>
      <c r="J360" s="389"/>
      <c r="K360" s="389"/>
      <c r="L360" s="389"/>
      <c r="M360" s="1087" t="s">
        <v>346</v>
      </c>
      <c r="N360" s="1087"/>
      <c r="O360" s="389">
        <f>O30+T36+T48+O60+O66+T72+T78+T84+T90+T96+T102+T108+T114+T120+O132+O138+T156+O258+O270+T318+T342+T348+O76+O34</f>
        <v>17761226</v>
      </c>
      <c r="P360" s="389">
        <f>T282+P136+P138</f>
        <v>2493519</v>
      </c>
      <c r="Q360" s="389"/>
      <c r="R360" s="389">
        <v>1156140</v>
      </c>
      <c r="S360" s="389"/>
      <c r="T360" s="389"/>
      <c r="U360" s="389"/>
      <c r="V360" s="389"/>
      <c r="W360" s="389" t="s">
        <v>346</v>
      </c>
      <c r="X360" s="391">
        <v>14178816</v>
      </c>
      <c r="Y360" s="391">
        <v>1570938</v>
      </c>
      <c r="Z360" s="389"/>
      <c r="AA360" s="389"/>
      <c r="AB360" s="389"/>
      <c r="AC360" s="389" t="s">
        <v>346</v>
      </c>
      <c r="AD360" s="391">
        <f>AD72</f>
        <v>0</v>
      </c>
      <c r="AE360" s="391">
        <v>113833</v>
      </c>
      <c r="AF360" s="389"/>
      <c r="AG360" s="392"/>
    </row>
    <row r="361" spans="1:33" ht="13.5" customHeight="1">
      <c r="A361" s="376"/>
      <c r="B361" s="377"/>
      <c r="C361" s="377"/>
      <c r="D361" s="377"/>
      <c r="E361" s="377"/>
      <c r="F361" s="377"/>
      <c r="G361" s="377"/>
      <c r="H361" s="377"/>
      <c r="I361" s="388"/>
      <c r="J361" s="389"/>
      <c r="K361" s="389"/>
      <c r="L361" s="389"/>
      <c r="M361" s="1087" t="s">
        <v>347</v>
      </c>
      <c r="N361" s="1087"/>
      <c r="O361" s="389">
        <f>T150</f>
        <v>10266750</v>
      </c>
      <c r="P361" s="389">
        <v>0</v>
      </c>
      <c r="Q361" s="389"/>
      <c r="R361" s="389">
        <v>0</v>
      </c>
      <c r="S361" s="389"/>
      <c r="T361" s="389"/>
      <c r="U361" s="389"/>
      <c r="V361" s="389"/>
      <c r="W361" s="389" t="s">
        <v>347</v>
      </c>
      <c r="X361" s="391">
        <f>X150</f>
        <v>18803900</v>
      </c>
      <c r="Y361" s="391">
        <v>0</v>
      </c>
      <c r="Z361" s="389"/>
      <c r="AA361" s="389"/>
      <c r="AB361" s="389"/>
      <c r="AC361" s="389" t="s">
        <v>347</v>
      </c>
      <c r="AD361" s="391">
        <f>AD150</f>
        <v>0</v>
      </c>
      <c r="AE361" s="391">
        <v>0</v>
      </c>
      <c r="AF361" s="389"/>
      <c r="AG361" s="392"/>
    </row>
    <row r="362" spans="1:33" ht="13.5" customHeight="1">
      <c r="A362" s="376"/>
      <c r="B362" s="377"/>
      <c r="C362" s="377"/>
      <c r="D362" s="377"/>
      <c r="E362" s="377"/>
      <c r="F362" s="377"/>
      <c r="G362" s="377"/>
      <c r="H362" s="377"/>
      <c r="I362" s="388"/>
      <c r="J362" s="389"/>
      <c r="K362" s="389"/>
      <c r="L362" s="389"/>
      <c r="M362" s="390"/>
      <c r="N362" s="390" t="s">
        <v>348</v>
      </c>
      <c r="O362" s="389">
        <f>O360+O361</f>
        <v>28027976</v>
      </c>
      <c r="P362" s="389">
        <f>P360+P361</f>
        <v>2493519</v>
      </c>
      <c r="Q362" s="389"/>
      <c r="R362" s="389">
        <f>R360+R361</f>
        <v>1156140</v>
      </c>
      <c r="S362" s="389"/>
      <c r="T362" s="389"/>
      <c r="U362" s="389"/>
      <c r="V362" s="389"/>
      <c r="W362" s="389" t="s">
        <v>348</v>
      </c>
      <c r="X362" s="391">
        <f>X360+X361</f>
        <v>32982716</v>
      </c>
      <c r="Y362" s="391">
        <f>Y360+Y361</f>
        <v>1570938</v>
      </c>
      <c r="Z362" s="389"/>
      <c r="AA362" s="389"/>
      <c r="AB362" s="389"/>
      <c r="AC362" s="389" t="s">
        <v>349</v>
      </c>
      <c r="AD362" s="391">
        <f>AD360+AD361</f>
        <v>0</v>
      </c>
      <c r="AE362" s="391">
        <f>AE360+AE361</f>
        <v>113833</v>
      </c>
      <c r="AF362" s="389"/>
      <c r="AG362" s="392"/>
    </row>
    <row r="363" spans="1:33" ht="13.5" customHeight="1">
      <c r="A363" s="393"/>
      <c r="B363" s="377"/>
      <c r="C363" s="377"/>
      <c r="D363" s="377"/>
      <c r="E363" s="377"/>
      <c r="F363" s="377"/>
      <c r="G363" s="377"/>
      <c r="H363" s="377"/>
      <c r="I363" s="388"/>
      <c r="J363" s="389"/>
      <c r="K363" s="389"/>
      <c r="L363" s="389"/>
      <c r="M363" s="1087" t="s">
        <v>182</v>
      </c>
      <c r="N363" s="1087"/>
      <c r="O363" s="389">
        <f>S30+S36+S48+S72+S300+S318+S342+O306+S348-P348+O330+O324</f>
        <v>342862</v>
      </c>
      <c r="P363" s="389">
        <f>P174+P186+P192+P204+P216+P228+P240+S282+P348+P306+P324</f>
        <v>13183765</v>
      </c>
      <c r="Q363" s="389"/>
      <c r="R363" s="389">
        <v>0</v>
      </c>
      <c r="S363" s="389"/>
      <c r="T363" s="389"/>
      <c r="U363" s="389"/>
      <c r="V363" s="389"/>
      <c r="W363" s="389" t="s">
        <v>182</v>
      </c>
      <c r="X363" s="391">
        <v>385216</v>
      </c>
      <c r="Y363" s="391">
        <v>6009994</v>
      </c>
      <c r="Z363" s="389"/>
      <c r="AA363" s="389"/>
      <c r="AB363" s="389"/>
      <c r="AC363" s="389" t="s">
        <v>182</v>
      </c>
      <c r="AD363" s="391">
        <v>0</v>
      </c>
      <c r="AE363" s="391">
        <v>131584</v>
      </c>
      <c r="AF363" s="389"/>
      <c r="AG363" s="392"/>
    </row>
    <row r="364" spans="1:33" ht="13.5" customHeight="1">
      <c r="A364" s="1238" t="s">
        <v>350</v>
      </c>
      <c r="B364" s="1239"/>
      <c r="C364" s="1239"/>
      <c r="D364" s="1239"/>
      <c r="E364" s="1239"/>
      <c r="F364" s="1239"/>
      <c r="G364" s="1239"/>
      <c r="H364" s="1243"/>
      <c r="I364" s="354" t="s">
        <v>187</v>
      </c>
      <c r="J364" s="394">
        <f>K364+N364</f>
        <v>48798118</v>
      </c>
      <c r="K364" s="394">
        <f>L364+M364</f>
        <v>46170437</v>
      </c>
      <c r="L364" s="372">
        <f>L56+L62+L74+L80+L86+L92+L98+L104+L110+L116+L128+L134+L146+L152+L254+L266</f>
        <v>0</v>
      </c>
      <c r="M364" s="372">
        <f>M56+M62+M74+M80+M86+M92+M98+M104+M110+M116+M128+M134+M146+M152+M254+M266</f>
        <v>46170437</v>
      </c>
      <c r="N364" s="372">
        <f>O364+P364+Q364</f>
        <v>2627681</v>
      </c>
      <c r="O364" s="372">
        <v>0</v>
      </c>
      <c r="P364" s="372">
        <f>P56+P62+P74+P80+P86+P92+P98+P104+P110+P116+P128+P134+P146+P152+P254+P266</f>
        <v>1464228</v>
      </c>
      <c r="Q364" s="372">
        <f>Q56+Q62+Q74+Q80+Q86+Q92+Q98+Q104+Q110+Q116+Q128+Q134+Q146+Q152+Q254+Q266</f>
        <v>1163453</v>
      </c>
      <c r="R364" s="372">
        <v>0</v>
      </c>
      <c r="S364" s="372">
        <f>S56+S62+S74+S80+S86+S92+S98+S104+S110+S116+S128+S134+S146+S152+S254+S266</f>
        <v>0</v>
      </c>
      <c r="T364" s="372">
        <f>P56+Q56+P62+Q62+P134+P254+Q254+P266+Q266</f>
        <v>2627681</v>
      </c>
      <c r="U364" s="372"/>
      <c r="V364" s="394">
        <f>W364+X364+Y364+Z364</f>
        <v>61455068</v>
      </c>
      <c r="W364" s="394">
        <f>W266+W254+W146+W152+W134+W128+W116+W110+W104+W98+W92+W86+W80+W74+W62+W56</f>
        <v>57774586</v>
      </c>
      <c r="X364" s="372">
        <v>0</v>
      </c>
      <c r="Y364" s="372">
        <f>Y56+Y62+Y74+Y80+Y86+Y92+Y98+Y104+Y110+Y116+Y128+Y134+Y146+Y152+Y254+Y266</f>
        <v>2439182</v>
      </c>
      <c r="Z364" s="372">
        <f>Z56+Z62+Z74+Z80+Z86+Z92+Z98+Z104+Z110+Z116+Z128+Z134+Z146+Z152+Z254+Z266</f>
        <v>1241300</v>
      </c>
      <c r="AA364" s="395"/>
      <c r="AB364" s="394">
        <f>AC364+AD364+AE364+AF364</f>
        <v>0</v>
      </c>
      <c r="AC364" s="394">
        <f>AC56+AC62+AC74+AC80+AC86+AC92+AC98+AC104+AC110+AC116+AC128+AC134+AC146+AC152+AC254+AC266</f>
        <v>0</v>
      </c>
      <c r="AD364" s="372">
        <v>0</v>
      </c>
      <c r="AE364" s="372">
        <f>AE56+AE62+AE74+AE80+AE86+AE92+AE98+AE104+AE110+AE116+AE128+AE134+AE146+AE152+AE254+AE266</f>
        <v>0</v>
      </c>
      <c r="AF364" s="372">
        <f>AF56+AF62+AF74+AF80+AF86+AF92+AF98+AF104+AF110+AF116+AF128+AF134+AF146+AF152+AF254+AF266</f>
        <v>0</v>
      </c>
      <c r="AG364" s="396"/>
    </row>
    <row r="365" spans="1:33" ht="13.5" customHeight="1">
      <c r="A365" s="1240"/>
      <c r="B365" s="847"/>
      <c r="C365" s="847"/>
      <c r="D365" s="847"/>
      <c r="E365" s="847"/>
      <c r="F365" s="847"/>
      <c r="G365" s="847"/>
      <c r="H365" s="1244"/>
      <c r="I365" s="354" t="s">
        <v>188</v>
      </c>
      <c r="J365" s="394">
        <f>K365+N365</f>
        <v>-307723</v>
      </c>
      <c r="K365" s="394">
        <f>L365+M365</f>
        <v>0</v>
      </c>
      <c r="L365" s="372">
        <f>L58+L64+L76+L82+L88+L94+L100+L106+L112+L118+L130+L136+L148+L154+L256+L268</f>
        <v>0</v>
      </c>
      <c r="M365" s="372">
        <f>M58+M64+M76+M82+M88+M94+M100+M106+M112+M118+M130+M136+M148+M154+M256+M268</f>
        <v>0</v>
      </c>
      <c r="N365" s="372">
        <f>O365+P365+Q365</f>
        <v>-307723</v>
      </c>
      <c r="O365" s="372">
        <v>0</v>
      </c>
      <c r="P365" s="372">
        <f>P58+P64+P76+P82+P88+P94+P100+P106+P112+P118+P130+P148+P154+P256+P268-P138</f>
        <v>-307723</v>
      </c>
      <c r="Q365" s="372">
        <f>Q58+Q64+Q76+Q82+Q88+Q94+Q100+Q106+Q112+Q118+Q130+Q136+Q148+Q154+Q256+Q268</f>
        <v>0</v>
      </c>
      <c r="R365" s="372">
        <v>0</v>
      </c>
      <c r="S365" s="372">
        <f>S58+S64+S76+S82+S88+S94+S100+S106+S112+S118+S130+S136+S148+S154+S256+S268</f>
        <v>0</v>
      </c>
      <c r="T365" s="372">
        <f>P58+Q58+Q64+P64+P256+Q256+Q268+P268-P138</f>
        <v>-307723</v>
      </c>
      <c r="U365" s="372"/>
      <c r="V365" s="394">
        <f>W365+X365+Y365+Z365</f>
        <v>0</v>
      </c>
      <c r="W365" s="394">
        <f>W58+W64+W76+W82+W88+W94+W100+W106+W112+W118+W130+W136+W148+W154+W256+W268</f>
        <v>0</v>
      </c>
      <c r="X365" s="372">
        <v>0</v>
      </c>
      <c r="Y365" s="372">
        <f>Y58+Y64+Y76+Y82+Y88+Y94+Y100+Y106+Y112+Y118+Y130+Y136+Y148+Y154+Y256+Y268</f>
        <v>0</v>
      </c>
      <c r="Z365" s="372">
        <f>Z58+Z64+Z76+Z82+Z88+Z94+Z100+Z106+Z112+Z118+Z130+Z136+Z148+Z154+Z256+Z268</f>
        <v>0</v>
      </c>
      <c r="AA365" s="397"/>
      <c r="AB365" s="398">
        <f>AC365+AD365+AE365+AF365</f>
        <v>0</v>
      </c>
      <c r="AC365" s="394">
        <f>AC268+AC256+AC154+AC148+AC136+AC130+AC118+AC112+AC106+AC100+AC94+AC88+AC82+AC76+AC64+AC58</f>
        <v>0</v>
      </c>
      <c r="AD365" s="372">
        <v>0</v>
      </c>
      <c r="AE365" s="372">
        <f>AE58+AE64+AE76+AE82+AE88+AE94+AE100+AE106+AE112+AE118+AE130+AE136+AE148+AE154+AE256+AE268</f>
        <v>0</v>
      </c>
      <c r="AF365" s="372">
        <f>AF58+AF64+AF76+AF82+AF88+AF94+AF100+AF106+AF112+AF118+AF130+AF136+AF148+AF154+AF256+AF268</f>
        <v>0</v>
      </c>
      <c r="AG365" s="399"/>
    </row>
    <row r="366" spans="1:33" ht="13.5" customHeight="1" thickBot="1">
      <c r="A366" s="1241"/>
      <c r="B366" s="1242"/>
      <c r="C366" s="1242"/>
      <c r="D366" s="1242"/>
      <c r="E366" s="1242"/>
      <c r="F366" s="1242"/>
      <c r="G366" s="1242"/>
      <c r="H366" s="1245"/>
      <c r="I366" s="400" t="s">
        <v>189</v>
      </c>
      <c r="J366" s="401">
        <f aca="true" t="shared" si="144" ref="J366:T366">J364+J365</f>
        <v>48490395</v>
      </c>
      <c r="K366" s="401">
        <f t="shared" si="144"/>
        <v>46170437</v>
      </c>
      <c r="L366" s="401">
        <f t="shared" si="144"/>
        <v>0</v>
      </c>
      <c r="M366" s="401">
        <f t="shared" si="144"/>
        <v>46170437</v>
      </c>
      <c r="N366" s="401">
        <f t="shared" si="144"/>
        <v>2319958</v>
      </c>
      <c r="O366" s="401">
        <f t="shared" si="144"/>
        <v>0</v>
      </c>
      <c r="P366" s="401">
        <f t="shared" si="144"/>
        <v>1156505</v>
      </c>
      <c r="Q366" s="401">
        <f t="shared" si="144"/>
        <v>1163453</v>
      </c>
      <c r="R366" s="401">
        <f t="shared" si="144"/>
        <v>0</v>
      </c>
      <c r="S366" s="401">
        <f t="shared" si="144"/>
        <v>0</v>
      </c>
      <c r="T366" s="401">
        <f t="shared" si="144"/>
        <v>2319958</v>
      </c>
      <c r="U366" s="401"/>
      <c r="V366" s="401">
        <f>V364+V365</f>
        <v>61455068</v>
      </c>
      <c r="W366" s="401">
        <f>W364+W365</f>
        <v>57774586</v>
      </c>
      <c r="X366" s="401">
        <f>X364+X365</f>
        <v>0</v>
      </c>
      <c r="Y366" s="401">
        <f>Y364+Y365</f>
        <v>2439182</v>
      </c>
      <c r="Z366" s="401">
        <f>Z364+Z365</f>
        <v>1241300</v>
      </c>
      <c r="AA366" s="402"/>
      <c r="AB366" s="401">
        <f>AB364+AB365</f>
        <v>0</v>
      </c>
      <c r="AC366" s="401">
        <f>AC364+AC365</f>
        <v>0</v>
      </c>
      <c r="AD366" s="401">
        <f>AD364+AD365</f>
        <v>0</v>
      </c>
      <c r="AE366" s="401">
        <f>AE364+AE365</f>
        <v>0</v>
      </c>
      <c r="AF366" s="401">
        <f>AF364+AF365</f>
        <v>0</v>
      </c>
      <c r="AG366" s="403"/>
    </row>
    <row r="367" spans="1:33" ht="15">
      <c r="A367" s="404"/>
      <c r="B367" s="405"/>
      <c r="C367" s="408"/>
      <c r="D367" s="408"/>
      <c r="E367" s="405"/>
      <c r="F367" s="405"/>
      <c r="G367" s="409"/>
      <c r="H367" s="410"/>
      <c r="I367" s="410"/>
      <c r="J367" s="411"/>
      <c r="K367" s="412"/>
      <c r="L367" s="412"/>
      <c r="M367" s="412"/>
      <c r="N367" s="412"/>
      <c r="O367" s="412"/>
      <c r="P367" s="412"/>
      <c r="Q367" s="412"/>
      <c r="R367" s="412"/>
      <c r="S367" s="412"/>
      <c r="T367" s="412"/>
      <c r="U367" s="413"/>
      <c r="V367" s="411"/>
      <c r="W367" s="412"/>
      <c r="X367" s="412"/>
      <c r="Y367" s="412"/>
      <c r="Z367" s="412"/>
      <c r="AA367" s="413"/>
      <c r="AB367" s="411"/>
      <c r="AC367" s="412"/>
      <c r="AD367" s="412"/>
      <c r="AE367" s="412"/>
      <c r="AF367" s="412"/>
      <c r="AG367" s="413"/>
    </row>
    <row r="368" spans="1:33" ht="15">
      <c r="A368" s="404" t="s">
        <v>351</v>
      </c>
      <c r="B368" s="405"/>
      <c r="C368" s="408"/>
      <c r="D368" s="408"/>
      <c r="E368" s="405"/>
      <c r="F368" s="405"/>
      <c r="G368" s="408"/>
      <c r="H368" s="410"/>
      <c r="I368" s="410"/>
      <c r="J368" s="412"/>
      <c r="K368" s="412"/>
      <c r="L368" s="412"/>
      <c r="M368" s="412"/>
      <c r="N368" s="412"/>
      <c r="O368" s="412"/>
      <c r="P368" s="412"/>
      <c r="Q368" s="412"/>
      <c r="R368" s="412"/>
      <c r="S368" s="412"/>
      <c r="T368" s="412"/>
      <c r="U368" s="413"/>
      <c r="V368" s="412"/>
      <c r="W368" s="412"/>
      <c r="X368" s="412"/>
      <c r="Y368" s="412"/>
      <c r="Z368" s="412"/>
      <c r="AA368" s="413"/>
      <c r="AB368" s="412"/>
      <c r="AC368" s="412"/>
      <c r="AD368" s="412"/>
      <c r="AE368" s="412"/>
      <c r="AF368" s="412"/>
      <c r="AG368" s="413"/>
    </row>
    <row r="369" spans="1:33" ht="15">
      <c r="A369" s="404" t="s">
        <v>352</v>
      </c>
      <c r="B369" s="405"/>
      <c r="C369" s="408"/>
      <c r="D369" s="408"/>
      <c r="E369" s="405"/>
      <c r="F369" s="405"/>
      <c r="G369" s="408"/>
      <c r="H369" s="410"/>
      <c r="I369" s="410"/>
      <c r="J369" s="412"/>
      <c r="K369" s="412"/>
      <c r="L369" s="412"/>
      <c r="M369" s="412"/>
      <c r="N369" s="412"/>
      <c r="O369" s="412"/>
      <c r="P369" s="412"/>
      <c r="Q369" s="412"/>
      <c r="R369" s="412"/>
      <c r="S369" s="412"/>
      <c r="T369" s="412"/>
      <c r="U369" s="413"/>
      <c r="V369" s="412"/>
      <c r="W369" s="412"/>
      <c r="X369" s="412"/>
      <c r="Y369" s="412"/>
      <c r="Z369" s="412"/>
      <c r="AA369" s="413"/>
      <c r="AB369" s="412"/>
      <c r="AC369" s="412"/>
      <c r="AD369" s="412"/>
      <c r="AE369" s="412"/>
      <c r="AF369" s="412"/>
      <c r="AG369" s="413"/>
    </row>
    <row r="370" spans="1:33" ht="15">
      <c r="A370" s="404" t="s">
        <v>353</v>
      </c>
      <c r="B370" s="405"/>
      <c r="C370" s="408"/>
      <c r="D370" s="408"/>
      <c r="E370" s="405"/>
      <c r="F370" s="405"/>
      <c r="G370" s="408"/>
      <c r="H370" s="410"/>
      <c r="I370" s="410"/>
      <c r="J370" s="412"/>
      <c r="K370" s="412"/>
      <c r="L370" s="412"/>
      <c r="M370" s="412"/>
      <c r="N370" s="412"/>
      <c r="O370" s="412"/>
      <c r="P370" s="412"/>
      <c r="Q370" s="412"/>
      <c r="R370" s="412"/>
      <c r="S370" s="412"/>
      <c r="T370" s="412"/>
      <c r="U370" s="413"/>
      <c r="V370" s="412"/>
      <c r="W370" s="412"/>
      <c r="X370" s="412"/>
      <c r="Y370" s="412"/>
      <c r="Z370" s="412"/>
      <c r="AA370" s="413"/>
      <c r="AB370" s="412"/>
      <c r="AC370" s="412"/>
      <c r="AD370" s="412"/>
      <c r="AE370" s="412"/>
      <c r="AF370" s="412"/>
      <c r="AG370" s="413"/>
    </row>
    <row r="371" spans="1:33" ht="15">
      <c r="A371" s="1274" t="s">
        <v>354</v>
      </c>
      <c r="B371" s="1276"/>
      <c r="C371" s="1276"/>
      <c r="D371" s="1276"/>
      <c r="E371" s="1276"/>
      <c r="F371" s="405"/>
      <c r="G371" s="408"/>
      <c r="H371" s="410"/>
      <c r="I371" s="410"/>
      <c r="J371" s="412"/>
      <c r="K371" s="412"/>
      <c r="L371" s="412"/>
      <c r="M371" s="412"/>
      <c r="N371" s="412"/>
      <c r="O371" s="412"/>
      <c r="P371" s="412"/>
      <c r="Q371" s="412"/>
      <c r="R371" s="412"/>
      <c r="S371" s="412"/>
      <c r="T371" s="412"/>
      <c r="U371" s="413"/>
      <c r="V371" s="412"/>
      <c r="W371" s="412"/>
      <c r="X371" s="412"/>
      <c r="Y371" s="412"/>
      <c r="Z371" s="412"/>
      <c r="AA371" s="413"/>
      <c r="AB371" s="412"/>
      <c r="AC371" s="412"/>
      <c r="AD371" s="412"/>
      <c r="AE371" s="412"/>
      <c r="AF371" s="412"/>
      <c r="AG371" s="413"/>
    </row>
    <row r="372" spans="1:33" ht="15">
      <c r="A372" s="1274" t="s">
        <v>355</v>
      </c>
      <c r="B372" s="1276"/>
      <c r="C372" s="1276"/>
      <c r="D372" s="1276"/>
      <c r="E372" s="1276"/>
      <c r="F372" s="405"/>
      <c r="G372" s="408"/>
      <c r="H372" s="410"/>
      <c r="I372" s="410"/>
      <c r="J372" s="412"/>
      <c r="K372" s="412"/>
      <c r="L372" s="412"/>
      <c r="M372" s="412"/>
      <c r="N372" s="412"/>
      <c r="O372" s="412"/>
      <c r="P372" s="412"/>
      <c r="Q372" s="412"/>
      <c r="R372" s="412"/>
      <c r="S372" s="412"/>
      <c r="T372" s="412"/>
      <c r="U372" s="413"/>
      <c r="V372" s="412"/>
      <c r="W372" s="412"/>
      <c r="X372" s="412"/>
      <c r="Y372" s="412"/>
      <c r="Z372" s="412"/>
      <c r="AA372" s="413"/>
      <c r="AB372" s="412"/>
      <c r="AC372" s="412"/>
      <c r="AD372" s="412"/>
      <c r="AE372" s="412"/>
      <c r="AF372" s="412"/>
      <c r="AG372" s="413"/>
    </row>
    <row r="373" spans="1:33" ht="15">
      <c r="A373" s="1274" t="s">
        <v>181</v>
      </c>
      <c r="B373" s="1275"/>
      <c r="C373" s="1275"/>
      <c r="D373" s="1275"/>
      <c r="E373" s="1275"/>
      <c r="F373" s="405"/>
      <c r="G373" s="408"/>
      <c r="H373" s="410"/>
      <c r="I373" s="410"/>
      <c r="J373" s="412"/>
      <c r="K373" s="412"/>
      <c r="L373" s="412"/>
      <c r="M373" s="412"/>
      <c r="N373" s="412"/>
      <c r="O373" s="412"/>
      <c r="P373" s="412"/>
      <c r="Q373" s="412"/>
      <c r="R373" s="412"/>
      <c r="S373" s="412"/>
      <c r="T373" s="412"/>
      <c r="U373" s="413"/>
      <c r="V373" s="412"/>
      <c r="W373" s="412"/>
      <c r="X373" s="412"/>
      <c r="Y373" s="412"/>
      <c r="Z373" s="412"/>
      <c r="AA373" s="413"/>
      <c r="AB373" s="412"/>
      <c r="AC373" s="412"/>
      <c r="AD373" s="412"/>
      <c r="AE373" s="412"/>
      <c r="AF373" s="412"/>
      <c r="AG373" s="413"/>
    </row>
    <row r="374" spans="1:33" ht="15">
      <c r="A374" s="404"/>
      <c r="B374" s="414"/>
      <c r="C374" s="414"/>
      <c r="D374" s="414"/>
      <c r="E374" s="414"/>
      <c r="F374" s="405"/>
      <c r="G374" s="408"/>
      <c r="H374" s="410"/>
      <c r="I374" s="410"/>
      <c r="J374" s="412"/>
      <c r="K374" s="412"/>
      <c r="L374" s="412"/>
      <c r="M374" s="412"/>
      <c r="N374" s="412"/>
      <c r="O374" s="412"/>
      <c r="P374" s="412"/>
      <c r="Q374" s="412"/>
      <c r="R374" s="412"/>
      <c r="S374" s="412"/>
      <c r="T374" s="412"/>
      <c r="U374" s="413"/>
      <c r="V374" s="412"/>
      <c r="W374" s="412"/>
      <c r="X374" s="412"/>
      <c r="Y374" s="412"/>
      <c r="Z374" s="412"/>
      <c r="AA374" s="413"/>
      <c r="AB374" s="412"/>
      <c r="AC374" s="412"/>
      <c r="AD374" s="412"/>
      <c r="AE374" s="412"/>
      <c r="AF374" s="412"/>
      <c r="AG374" s="413"/>
    </row>
    <row r="375" spans="1:33" ht="15">
      <c r="A375" s="404"/>
      <c r="B375" s="414"/>
      <c r="C375" s="414"/>
      <c r="D375" s="414"/>
      <c r="E375" s="414"/>
      <c r="F375" s="405"/>
      <c r="G375" s="408"/>
      <c r="H375" s="410"/>
      <c r="I375" s="410"/>
      <c r="J375" s="412"/>
      <c r="K375" s="412"/>
      <c r="L375" s="412"/>
      <c r="M375" s="412"/>
      <c r="N375" s="412"/>
      <c r="O375" s="412"/>
      <c r="P375" s="412"/>
      <c r="Q375" s="412"/>
      <c r="R375" s="412"/>
      <c r="S375" s="412"/>
      <c r="T375" s="412"/>
      <c r="U375" s="413"/>
      <c r="V375" s="412"/>
      <c r="W375" s="412"/>
      <c r="X375" s="412"/>
      <c r="Y375" s="412"/>
      <c r="Z375" s="412"/>
      <c r="AA375" s="413"/>
      <c r="AB375" s="412"/>
      <c r="AC375" s="412"/>
      <c r="AD375" s="412"/>
      <c r="AE375" s="412"/>
      <c r="AF375" s="412"/>
      <c r="AG375" s="413"/>
    </row>
    <row r="376" spans="1:33" ht="15">
      <c r="A376" s="404"/>
      <c r="B376" s="414"/>
      <c r="C376" s="414"/>
      <c r="D376" s="414"/>
      <c r="E376" s="414"/>
      <c r="F376" s="405"/>
      <c r="G376" s="408"/>
      <c r="H376" s="410"/>
      <c r="I376" s="410"/>
      <c r="J376" s="412"/>
      <c r="K376" s="412"/>
      <c r="L376" s="412"/>
      <c r="M376" s="412"/>
      <c r="N376" s="412"/>
      <c r="O376" s="412">
        <f>O362+O363-O358</f>
        <v>31819</v>
      </c>
      <c r="P376" s="412">
        <f>P362+P363-P358</f>
        <v>0</v>
      </c>
      <c r="Q376" s="412"/>
      <c r="R376" s="412"/>
      <c r="S376" s="412"/>
      <c r="T376" s="412"/>
      <c r="U376" s="413"/>
      <c r="V376" s="412"/>
      <c r="W376" s="412"/>
      <c r="X376" s="412"/>
      <c r="Y376" s="412"/>
      <c r="Z376" s="412"/>
      <c r="AA376" s="413"/>
      <c r="AB376" s="412"/>
      <c r="AC376" s="412"/>
      <c r="AD376" s="412"/>
      <c r="AE376" s="412"/>
      <c r="AF376" s="412"/>
      <c r="AG376" s="413"/>
    </row>
    <row r="377" spans="1:33" ht="15">
      <c r="A377" s="404"/>
      <c r="B377" s="414"/>
      <c r="C377" s="414"/>
      <c r="D377" s="414"/>
      <c r="E377" s="414"/>
      <c r="F377" s="405"/>
      <c r="G377" s="408"/>
      <c r="H377" s="410"/>
      <c r="I377" s="410"/>
      <c r="J377" s="412"/>
      <c r="K377" s="412"/>
      <c r="L377" s="412"/>
      <c r="M377" s="412"/>
      <c r="N377" s="412"/>
      <c r="O377" s="412"/>
      <c r="P377" s="412"/>
      <c r="Q377" s="412"/>
      <c r="R377" s="412"/>
      <c r="S377" s="412"/>
      <c r="T377" s="412"/>
      <c r="U377" s="413"/>
      <c r="V377" s="412"/>
      <c r="W377" s="412"/>
      <c r="X377" s="412">
        <f>X360+X363+X361-X358</f>
        <v>0</v>
      </c>
      <c r="Y377" s="415">
        <f>Y362+Y363-Y358</f>
        <v>0</v>
      </c>
      <c r="Z377" s="412"/>
      <c r="AA377" s="413"/>
      <c r="AB377" s="412"/>
      <c r="AC377" s="412"/>
      <c r="AD377" s="412">
        <f>AD362+AD363-AD358</f>
        <v>0</v>
      </c>
      <c r="AE377" s="412">
        <f>AE362+AE363-AE358</f>
        <v>0</v>
      </c>
      <c r="AF377" s="412"/>
      <c r="AG377" s="413"/>
    </row>
    <row r="378" spans="1:33" ht="15">
      <c r="A378" s="408"/>
      <c r="B378" s="405"/>
      <c r="C378" s="408"/>
      <c r="D378" s="408"/>
      <c r="E378" s="405"/>
      <c r="F378" s="405"/>
      <c r="G378" s="408"/>
      <c r="H378" s="410"/>
      <c r="I378" s="410"/>
      <c r="J378" s="412"/>
      <c r="K378" s="412"/>
      <c r="L378" s="412"/>
      <c r="M378" s="412"/>
      <c r="N378" s="412"/>
      <c r="O378" s="412"/>
      <c r="P378" s="412"/>
      <c r="Q378" s="412"/>
      <c r="R378" s="412"/>
      <c r="S378" s="412"/>
      <c r="T378" s="412"/>
      <c r="U378" s="413"/>
      <c r="V378" s="412"/>
      <c r="W378" s="412"/>
      <c r="X378" s="412"/>
      <c r="Y378" s="412"/>
      <c r="Z378" s="412"/>
      <c r="AA378" s="413"/>
      <c r="AB378" s="412"/>
      <c r="AC378" s="412"/>
      <c r="AD378" s="412"/>
      <c r="AE378" s="412"/>
      <c r="AF378" s="412"/>
      <c r="AG378" s="413"/>
    </row>
    <row r="379" spans="1:33" ht="15">
      <c r="A379" s="408"/>
      <c r="B379" s="405"/>
      <c r="C379" s="408"/>
      <c r="D379" s="408"/>
      <c r="E379" s="405"/>
      <c r="F379" s="405"/>
      <c r="G379" s="408"/>
      <c r="H379" s="410"/>
      <c r="I379" s="410"/>
      <c r="J379" s="412"/>
      <c r="K379" s="412"/>
      <c r="L379" s="412"/>
      <c r="M379" s="412"/>
      <c r="N379" s="412"/>
      <c r="O379" s="412"/>
      <c r="P379" s="412"/>
      <c r="Q379" s="412"/>
      <c r="R379" s="412"/>
      <c r="S379" s="412"/>
      <c r="T379" s="412"/>
      <c r="U379" s="413"/>
      <c r="V379" s="412"/>
      <c r="W379" s="412"/>
      <c r="X379" s="412"/>
      <c r="Y379" s="412"/>
      <c r="Z379" s="412"/>
      <c r="AA379" s="413"/>
      <c r="AB379" s="412"/>
      <c r="AC379" s="412"/>
      <c r="AD379" s="412"/>
      <c r="AE379" s="412"/>
      <c r="AF379" s="412"/>
      <c r="AG379" s="413"/>
    </row>
    <row r="380" spans="1:33" ht="15">
      <c r="A380" s="408"/>
      <c r="B380" s="405"/>
      <c r="C380" s="408"/>
      <c r="D380" s="408"/>
      <c r="E380" s="405"/>
      <c r="F380" s="405"/>
      <c r="G380" s="408"/>
      <c r="H380" s="413"/>
      <c r="I380" s="413"/>
      <c r="J380" s="412"/>
      <c r="K380" s="412"/>
      <c r="L380" s="412"/>
      <c r="M380" s="412"/>
      <c r="N380" s="412"/>
      <c r="O380" s="412"/>
      <c r="P380" s="412"/>
      <c r="Q380" s="412"/>
      <c r="R380" s="412"/>
      <c r="S380" s="412"/>
      <c r="T380" s="412"/>
      <c r="U380" s="413"/>
      <c r="V380" s="412"/>
      <c r="W380" s="412"/>
      <c r="X380" s="412"/>
      <c r="Y380" s="412"/>
      <c r="Z380" s="412"/>
      <c r="AA380" s="413"/>
      <c r="AB380" s="412"/>
      <c r="AC380" s="412"/>
      <c r="AD380" s="412"/>
      <c r="AE380" s="412"/>
      <c r="AF380" s="412"/>
      <c r="AG380" s="413"/>
    </row>
    <row r="381" spans="1:33" ht="15">
      <c r="A381" s="408"/>
      <c r="B381" s="405"/>
      <c r="C381" s="408"/>
      <c r="D381" s="408"/>
      <c r="E381" s="405"/>
      <c r="F381" s="405"/>
      <c r="G381" s="408"/>
      <c r="H381" s="413"/>
      <c r="I381" s="413"/>
      <c r="J381" s="412"/>
      <c r="K381" s="412"/>
      <c r="L381" s="412"/>
      <c r="M381" s="412"/>
      <c r="N381" s="412"/>
      <c r="O381" s="412"/>
      <c r="P381" s="412"/>
      <c r="Q381" s="412"/>
      <c r="R381" s="412"/>
      <c r="S381" s="412"/>
      <c r="T381" s="412"/>
      <c r="U381" s="413"/>
      <c r="V381" s="412"/>
      <c r="W381" s="412"/>
      <c r="X381" s="412"/>
      <c r="Y381" s="412"/>
      <c r="Z381" s="412"/>
      <c r="AA381" s="413"/>
      <c r="AB381" s="412"/>
      <c r="AC381" s="412"/>
      <c r="AD381" s="412"/>
      <c r="AE381" s="412"/>
      <c r="AF381" s="412"/>
      <c r="AG381" s="413"/>
    </row>
    <row r="382" spans="1:33" ht="15">
      <c r="A382" s="408"/>
      <c r="B382" s="405"/>
      <c r="C382" s="408"/>
      <c r="D382" s="408"/>
      <c r="E382" s="405"/>
      <c r="F382" s="405"/>
      <c r="G382" s="408"/>
      <c r="H382" s="413"/>
      <c r="I382" s="413"/>
      <c r="J382" s="412"/>
      <c r="K382" s="412"/>
      <c r="L382" s="412"/>
      <c r="M382" s="412"/>
      <c r="N382" s="412"/>
      <c r="O382" s="412"/>
      <c r="P382" s="412"/>
      <c r="Q382" s="412"/>
      <c r="R382" s="412"/>
      <c r="S382" s="412"/>
      <c r="T382" s="412"/>
      <c r="U382" s="413"/>
      <c r="V382" s="412"/>
      <c r="W382" s="412"/>
      <c r="X382" s="412"/>
      <c r="Y382" s="412"/>
      <c r="Z382" s="412"/>
      <c r="AA382" s="413"/>
      <c r="AB382" s="412"/>
      <c r="AC382" s="412"/>
      <c r="AD382" s="412"/>
      <c r="AE382" s="412"/>
      <c r="AF382" s="412"/>
      <c r="AG382" s="413"/>
    </row>
    <row r="383" spans="1:33" ht="15">
      <c r="A383" s="408"/>
      <c r="B383" s="405"/>
      <c r="C383" s="408"/>
      <c r="D383" s="408"/>
      <c r="E383" s="405"/>
      <c r="F383" s="405"/>
      <c r="G383" s="408"/>
      <c r="H383" s="413"/>
      <c r="I383" s="413"/>
      <c r="J383" s="412"/>
      <c r="K383" s="412"/>
      <c r="L383" s="412"/>
      <c r="M383" s="412"/>
      <c r="N383" s="412"/>
      <c r="O383" s="412"/>
      <c r="P383" s="412"/>
      <c r="Q383" s="412"/>
      <c r="R383" s="412"/>
      <c r="S383" s="412"/>
      <c r="T383" s="412"/>
      <c r="U383" s="413"/>
      <c r="V383" s="412"/>
      <c r="W383" s="412"/>
      <c r="X383" s="412"/>
      <c r="Y383" s="412"/>
      <c r="Z383" s="412"/>
      <c r="AA383" s="413"/>
      <c r="AB383" s="412"/>
      <c r="AC383" s="412"/>
      <c r="AD383" s="412"/>
      <c r="AE383" s="412"/>
      <c r="AF383" s="412"/>
      <c r="AG383" s="413"/>
    </row>
    <row r="384" spans="1:33" ht="15">
      <c r="A384" s="408"/>
      <c r="B384" s="405"/>
      <c r="C384" s="408"/>
      <c r="D384" s="408"/>
      <c r="E384" s="405"/>
      <c r="F384" s="405"/>
      <c r="G384" s="408"/>
      <c r="H384" s="413"/>
      <c r="I384" s="413"/>
      <c r="J384" s="412"/>
      <c r="K384" s="412"/>
      <c r="L384" s="412"/>
      <c r="M384" s="412"/>
      <c r="N384" s="412"/>
      <c r="O384" s="412"/>
      <c r="P384" s="412"/>
      <c r="Q384" s="412"/>
      <c r="R384" s="412"/>
      <c r="S384" s="412"/>
      <c r="T384" s="412"/>
      <c r="U384" s="413"/>
      <c r="V384" s="412"/>
      <c r="W384" s="412"/>
      <c r="X384" s="412"/>
      <c r="Y384" s="412"/>
      <c r="Z384" s="412"/>
      <c r="AA384" s="413"/>
      <c r="AB384" s="412"/>
      <c r="AC384" s="412"/>
      <c r="AD384" s="412"/>
      <c r="AE384" s="412"/>
      <c r="AF384" s="412"/>
      <c r="AG384" s="413"/>
    </row>
    <row r="385" spans="1:33" ht="15">
      <c r="A385" s="408"/>
      <c r="B385" s="405"/>
      <c r="C385" s="408"/>
      <c r="D385" s="408"/>
      <c r="E385" s="405"/>
      <c r="F385" s="405"/>
      <c r="G385" s="408"/>
      <c r="H385" s="413"/>
      <c r="I385" s="413"/>
      <c r="J385" s="412"/>
      <c r="K385" s="412"/>
      <c r="L385" s="412"/>
      <c r="M385" s="412"/>
      <c r="N385" s="412"/>
      <c r="O385" s="412"/>
      <c r="P385" s="412"/>
      <c r="Q385" s="412"/>
      <c r="R385" s="412"/>
      <c r="S385" s="412"/>
      <c r="T385" s="412"/>
      <c r="U385" s="413"/>
      <c r="V385" s="412"/>
      <c r="W385" s="412"/>
      <c r="X385" s="412"/>
      <c r="Y385" s="412"/>
      <c r="Z385" s="412"/>
      <c r="AA385" s="413"/>
      <c r="AB385" s="412"/>
      <c r="AC385" s="412"/>
      <c r="AD385" s="412"/>
      <c r="AE385" s="412"/>
      <c r="AF385" s="412"/>
      <c r="AG385" s="413"/>
    </row>
    <row r="386" spans="1:33" ht="15">
      <c r="A386" s="408"/>
      <c r="B386" s="405"/>
      <c r="C386" s="408"/>
      <c r="D386" s="408"/>
      <c r="E386" s="405"/>
      <c r="F386" s="405"/>
      <c r="G386" s="408"/>
      <c r="H386" s="413"/>
      <c r="I386" s="413"/>
      <c r="J386" s="412"/>
      <c r="K386" s="412"/>
      <c r="L386" s="412"/>
      <c r="M386" s="412"/>
      <c r="N386" s="412"/>
      <c r="O386" s="412"/>
      <c r="P386" s="412"/>
      <c r="Q386" s="412"/>
      <c r="R386" s="412"/>
      <c r="S386" s="412"/>
      <c r="T386" s="412"/>
      <c r="U386" s="413"/>
      <c r="V386" s="412"/>
      <c r="W386" s="412"/>
      <c r="X386" s="412"/>
      <c r="Y386" s="412"/>
      <c r="Z386" s="412"/>
      <c r="AA386" s="413"/>
      <c r="AB386" s="412"/>
      <c r="AC386" s="412"/>
      <c r="AD386" s="412"/>
      <c r="AE386" s="412"/>
      <c r="AF386" s="412"/>
      <c r="AG386" s="413"/>
    </row>
    <row r="387" spans="1:33" ht="15">
      <c r="A387" s="408"/>
      <c r="B387" s="405"/>
      <c r="C387" s="408"/>
      <c r="D387" s="408"/>
      <c r="E387" s="405"/>
      <c r="F387" s="405"/>
      <c r="G387" s="408"/>
      <c r="H387" s="413"/>
      <c r="I387" s="413"/>
      <c r="J387" s="412"/>
      <c r="K387" s="412"/>
      <c r="L387" s="412"/>
      <c r="M387" s="412"/>
      <c r="N387" s="412"/>
      <c r="O387" s="412"/>
      <c r="P387" s="412"/>
      <c r="Q387" s="412"/>
      <c r="R387" s="412"/>
      <c r="S387" s="412"/>
      <c r="T387" s="412"/>
      <c r="U387" s="413"/>
      <c r="V387" s="412"/>
      <c r="W387" s="412"/>
      <c r="X387" s="412"/>
      <c r="Y387" s="412"/>
      <c r="Z387" s="412"/>
      <c r="AA387" s="413"/>
      <c r="AB387" s="412"/>
      <c r="AC387" s="412"/>
      <c r="AD387" s="412"/>
      <c r="AE387" s="412"/>
      <c r="AF387" s="412"/>
      <c r="AG387" s="413"/>
    </row>
    <row r="388" spans="1:33" ht="15">
      <c r="A388" s="408"/>
      <c r="B388" s="405"/>
      <c r="C388" s="408"/>
      <c r="D388" s="408"/>
      <c r="E388" s="405"/>
      <c r="F388" s="405"/>
      <c r="I388" s="413"/>
      <c r="J388" s="412"/>
      <c r="K388" s="412"/>
      <c r="L388" s="412"/>
      <c r="M388" s="412"/>
      <c r="N388" s="412"/>
      <c r="O388" s="412"/>
      <c r="P388" s="412"/>
      <c r="Q388" s="412"/>
      <c r="R388" s="412"/>
      <c r="S388" s="412"/>
      <c r="T388" s="412"/>
      <c r="U388" s="413"/>
      <c r="V388" s="412"/>
      <c r="W388" s="412"/>
      <c r="X388" s="412"/>
      <c r="Y388" s="412"/>
      <c r="Z388" s="412"/>
      <c r="AA388" s="413"/>
      <c r="AB388" s="412"/>
      <c r="AC388" s="412"/>
      <c r="AD388" s="412"/>
      <c r="AE388" s="412"/>
      <c r="AF388" s="412"/>
      <c r="AG388" s="413"/>
    </row>
    <row r="389" spans="1:33" ht="15">
      <c r="A389" s="408"/>
      <c r="B389" s="405"/>
      <c r="C389" s="408"/>
      <c r="D389" s="408"/>
      <c r="E389" s="405"/>
      <c r="F389" s="405"/>
      <c r="I389" s="413"/>
      <c r="J389" s="412"/>
      <c r="K389" s="412"/>
      <c r="L389" s="412"/>
      <c r="M389" s="412"/>
      <c r="N389" s="412"/>
      <c r="O389" s="412"/>
      <c r="P389" s="412"/>
      <c r="Q389" s="412"/>
      <c r="R389" s="412"/>
      <c r="S389" s="412"/>
      <c r="T389" s="412"/>
      <c r="U389" s="413"/>
      <c r="V389" s="412"/>
      <c r="W389" s="412"/>
      <c r="X389" s="412"/>
      <c r="Y389" s="412"/>
      <c r="Z389" s="412"/>
      <c r="AA389" s="413"/>
      <c r="AB389" s="412"/>
      <c r="AC389" s="412"/>
      <c r="AD389" s="412"/>
      <c r="AE389" s="412"/>
      <c r="AF389" s="412"/>
      <c r="AG389" s="413"/>
    </row>
    <row r="390" spans="1:33" ht="15">
      <c r="A390" s="408"/>
      <c r="B390" s="405"/>
      <c r="C390" s="408"/>
      <c r="D390" s="408"/>
      <c r="E390" s="405"/>
      <c r="F390" s="405"/>
      <c r="I390" s="413"/>
      <c r="J390" s="412"/>
      <c r="K390" s="412"/>
      <c r="L390" s="412"/>
      <c r="M390" s="412"/>
      <c r="N390" s="412"/>
      <c r="O390" s="412"/>
      <c r="P390" s="412"/>
      <c r="Q390" s="412"/>
      <c r="R390" s="412"/>
      <c r="S390" s="412"/>
      <c r="T390" s="412"/>
      <c r="U390" s="413"/>
      <c r="V390" s="412"/>
      <c r="W390" s="412"/>
      <c r="X390" s="412"/>
      <c r="Y390" s="412"/>
      <c r="Z390" s="412"/>
      <c r="AA390" s="413"/>
      <c r="AB390" s="412"/>
      <c r="AC390" s="412"/>
      <c r="AD390" s="412"/>
      <c r="AE390" s="412"/>
      <c r="AF390" s="412"/>
      <c r="AG390" s="413"/>
    </row>
    <row r="391" spans="1:33" ht="15">
      <c r="A391" s="408"/>
      <c r="B391" s="405"/>
      <c r="C391" s="408"/>
      <c r="D391" s="408"/>
      <c r="E391" s="405"/>
      <c r="F391" s="405"/>
      <c r="G391" s="408"/>
      <c r="H391" s="413"/>
      <c r="I391" s="413"/>
      <c r="J391" s="412"/>
      <c r="K391" s="412"/>
      <c r="L391" s="412"/>
      <c r="M391" s="412"/>
      <c r="N391" s="412"/>
      <c r="O391" s="412"/>
      <c r="P391" s="412"/>
      <c r="Q391" s="412"/>
      <c r="R391" s="412"/>
      <c r="S391" s="412"/>
      <c r="T391" s="412"/>
      <c r="U391" s="413"/>
      <c r="V391" s="412"/>
      <c r="W391" s="412"/>
      <c r="X391" s="412"/>
      <c r="Y391" s="412"/>
      <c r="Z391" s="412"/>
      <c r="AA391" s="413"/>
      <c r="AB391" s="412"/>
      <c r="AC391" s="412"/>
      <c r="AD391" s="412"/>
      <c r="AE391" s="412"/>
      <c r="AF391" s="412"/>
      <c r="AG391" s="413"/>
    </row>
    <row r="392" spans="1:33" ht="15">
      <c r="A392" s="408"/>
      <c r="B392" s="405"/>
      <c r="C392" s="408"/>
      <c r="D392" s="408"/>
      <c r="E392" s="405"/>
      <c r="F392" s="405"/>
      <c r="G392" s="408"/>
      <c r="H392" s="413"/>
      <c r="I392" s="413"/>
      <c r="J392" s="412"/>
      <c r="K392" s="412"/>
      <c r="L392" s="412"/>
      <c r="M392" s="412"/>
      <c r="N392" s="412"/>
      <c r="O392" s="412"/>
      <c r="P392" s="412"/>
      <c r="Q392" s="412"/>
      <c r="R392" s="412"/>
      <c r="S392" s="412"/>
      <c r="T392" s="412"/>
      <c r="U392" s="413"/>
      <c r="V392" s="412"/>
      <c r="W392" s="412"/>
      <c r="X392" s="412"/>
      <c r="Y392" s="412"/>
      <c r="Z392" s="412"/>
      <c r="AA392" s="413"/>
      <c r="AB392" s="412"/>
      <c r="AC392" s="412"/>
      <c r="AD392" s="412"/>
      <c r="AE392" s="412"/>
      <c r="AF392" s="412"/>
      <c r="AG392" s="413"/>
    </row>
    <row r="393" spans="1:33" ht="15">
      <c r="A393" s="408"/>
      <c r="B393" s="405"/>
      <c r="C393" s="408"/>
      <c r="D393" s="408"/>
      <c r="E393" s="405"/>
      <c r="F393" s="405"/>
      <c r="G393" s="408"/>
      <c r="H393" s="413"/>
      <c r="I393" s="413"/>
      <c r="J393" s="412"/>
      <c r="K393" s="412"/>
      <c r="L393" s="412"/>
      <c r="M393" s="412"/>
      <c r="N393" s="412"/>
      <c r="O393" s="412"/>
      <c r="P393" s="412"/>
      <c r="Q393" s="412"/>
      <c r="R393" s="412"/>
      <c r="S393" s="412"/>
      <c r="T393" s="412"/>
      <c r="U393" s="413"/>
      <c r="V393" s="412"/>
      <c r="W393" s="412"/>
      <c r="X393" s="412"/>
      <c r="Y393" s="412"/>
      <c r="Z393" s="412"/>
      <c r="AA393" s="413"/>
      <c r="AB393" s="412"/>
      <c r="AC393" s="412"/>
      <c r="AD393" s="412"/>
      <c r="AE393" s="412"/>
      <c r="AF393" s="412"/>
      <c r="AG393" s="413"/>
    </row>
    <row r="394" spans="1:33" ht="15">
      <c r="A394" s="408"/>
      <c r="B394" s="405"/>
      <c r="C394" s="408"/>
      <c r="D394" s="408"/>
      <c r="E394" s="405"/>
      <c r="F394" s="405"/>
      <c r="G394" s="408"/>
      <c r="H394" s="413"/>
      <c r="I394" s="413"/>
      <c r="J394" s="412"/>
      <c r="K394" s="412"/>
      <c r="L394" s="412"/>
      <c r="M394" s="412"/>
      <c r="N394" s="412"/>
      <c r="O394" s="412"/>
      <c r="P394" s="412"/>
      <c r="Q394" s="412"/>
      <c r="R394" s="412"/>
      <c r="S394" s="412"/>
      <c r="T394" s="412"/>
      <c r="U394" s="413"/>
      <c r="V394" s="412"/>
      <c r="W394" s="412"/>
      <c r="X394" s="412"/>
      <c r="Y394" s="412"/>
      <c r="Z394" s="412"/>
      <c r="AA394" s="413"/>
      <c r="AB394" s="412"/>
      <c r="AC394" s="412"/>
      <c r="AD394" s="412"/>
      <c r="AE394" s="412"/>
      <c r="AF394" s="412"/>
      <c r="AG394" s="413"/>
    </row>
    <row r="395" spans="1:33" ht="15">
      <c r="A395" s="408"/>
      <c r="B395" s="405"/>
      <c r="C395" s="408"/>
      <c r="D395" s="408"/>
      <c r="E395" s="405"/>
      <c r="F395" s="405"/>
      <c r="G395" s="408"/>
      <c r="H395" s="413"/>
      <c r="I395" s="413"/>
      <c r="J395" s="412"/>
      <c r="K395" s="412"/>
      <c r="L395" s="412"/>
      <c r="M395" s="412"/>
      <c r="N395" s="412"/>
      <c r="O395" s="412"/>
      <c r="P395" s="412"/>
      <c r="Q395" s="412"/>
      <c r="R395" s="412"/>
      <c r="S395" s="412"/>
      <c r="T395" s="412"/>
      <c r="U395" s="413"/>
      <c r="V395" s="412"/>
      <c r="W395" s="412"/>
      <c r="X395" s="412"/>
      <c r="Y395" s="412"/>
      <c r="Z395" s="412"/>
      <c r="AA395" s="413"/>
      <c r="AB395" s="412"/>
      <c r="AC395" s="412"/>
      <c r="AD395" s="412"/>
      <c r="AE395" s="412"/>
      <c r="AF395" s="412"/>
      <c r="AG395" s="413"/>
    </row>
    <row r="396" spans="1:33" ht="15">
      <c r="A396" s="408"/>
      <c r="B396" s="405"/>
      <c r="C396" s="408"/>
      <c r="D396" s="408"/>
      <c r="E396" s="405"/>
      <c r="F396" s="405"/>
      <c r="G396" s="408"/>
      <c r="H396" s="413"/>
      <c r="I396" s="413"/>
      <c r="J396" s="412"/>
      <c r="K396" s="412"/>
      <c r="L396" s="412"/>
      <c r="M396" s="412"/>
      <c r="N396" s="412"/>
      <c r="O396" s="412"/>
      <c r="P396" s="412"/>
      <c r="Q396" s="412"/>
      <c r="R396" s="412"/>
      <c r="S396" s="412"/>
      <c r="T396" s="412"/>
      <c r="U396" s="413"/>
      <c r="V396" s="412"/>
      <c r="W396" s="412"/>
      <c r="X396" s="412"/>
      <c r="Y396" s="412"/>
      <c r="Z396" s="412"/>
      <c r="AA396" s="413"/>
      <c r="AB396" s="412"/>
      <c r="AC396" s="412"/>
      <c r="AD396" s="412"/>
      <c r="AE396" s="412"/>
      <c r="AF396" s="412"/>
      <c r="AG396" s="413"/>
    </row>
    <row r="397" spans="1:33" ht="15">
      <c r="A397" s="408"/>
      <c r="B397" s="405"/>
      <c r="C397" s="408"/>
      <c r="D397" s="408"/>
      <c r="E397" s="405"/>
      <c r="F397" s="405"/>
      <c r="G397" s="408"/>
      <c r="H397" s="413"/>
      <c r="I397" s="413"/>
      <c r="J397" s="412"/>
      <c r="K397" s="412"/>
      <c r="L397" s="412"/>
      <c r="M397" s="412"/>
      <c r="N397" s="412"/>
      <c r="O397" s="412"/>
      <c r="P397" s="412"/>
      <c r="Q397" s="412"/>
      <c r="R397" s="412"/>
      <c r="S397" s="412"/>
      <c r="T397" s="412"/>
      <c r="U397" s="413"/>
      <c r="V397" s="412"/>
      <c r="W397" s="412"/>
      <c r="X397" s="412"/>
      <c r="Y397" s="412"/>
      <c r="Z397" s="412"/>
      <c r="AA397" s="413"/>
      <c r="AB397" s="412"/>
      <c r="AC397" s="412"/>
      <c r="AD397" s="412"/>
      <c r="AE397" s="412"/>
      <c r="AF397" s="412"/>
      <c r="AG397" s="413"/>
    </row>
    <row r="398" spans="1:33" ht="15">
      <c r="A398" s="408"/>
      <c r="B398" s="405"/>
      <c r="C398" s="408"/>
      <c r="D398" s="408"/>
      <c r="E398" s="405"/>
      <c r="F398" s="405"/>
      <c r="G398" s="408"/>
      <c r="H398" s="413"/>
      <c r="I398" s="413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3"/>
      <c r="V398" s="412"/>
      <c r="W398" s="412"/>
      <c r="X398" s="412"/>
      <c r="Y398" s="412"/>
      <c r="Z398" s="412"/>
      <c r="AA398" s="413"/>
      <c r="AB398" s="412"/>
      <c r="AC398" s="412"/>
      <c r="AD398" s="412"/>
      <c r="AE398" s="412"/>
      <c r="AF398" s="412"/>
      <c r="AG398" s="413"/>
    </row>
    <row r="399" spans="1:33" ht="15">
      <c r="A399" s="408"/>
      <c r="B399" s="405"/>
      <c r="C399" s="408"/>
      <c r="D399" s="408"/>
      <c r="E399" s="405"/>
      <c r="F399" s="405"/>
      <c r="G399" s="408"/>
      <c r="H399" s="413"/>
      <c r="I399" s="413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3"/>
      <c r="V399" s="412"/>
      <c r="W399" s="412"/>
      <c r="X399" s="412"/>
      <c r="Y399" s="412"/>
      <c r="Z399" s="412"/>
      <c r="AA399" s="413"/>
      <c r="AB399" s="412"/>
      <c r="AC399" s="412"/>
      <c r="AD399" s="412"/>
      <c r="AE399" s="412"/>
      <c r="AF399" s="412"/>
      <c r="AG399" s="413"/>
    </row>
    <row r="400" spans="1:33" ht="15">
      <c r="A400" s="408"/>
      <c r="B400" s="405"/>
      <c r="C400" s="408"/>
      <c r="D400" s="408"/>
      <c r="E400" s="405"/>
      <c r="F400" s="405"/>
      <c r="G400" s="408"/>
      <c r="H400" s="413"/>
      <c r="I400" s="413"/>
      <c r="J400" s="412"/>
      <c r="K400" s="412"/>
      <c r="L400" s="412"/>
      <c r="M400" s="412"/>
      <c r="N400" s="412"/>
      <c r="O400" s="412"/>
      <c r="P400" s="412"/>
      <c r="Q400" s="412"/>
      <c r="R400" s="412"/>
      <c r="S400" s="412"/>
      <c r="T400" s="412"/>
      <c r="U400" s="413"/>
      <c r="V400" s="412"/>
      <c r="W400" s="412"/>
      <c r="X400" s="412"/>
      <c r="Y400" s="412"/>
      <c r="Z400" s="412"/>
      <c r="AA400" s="413"/>
      <c r="AB400" s="412"/>
      <c r="AC400" s="412"/>
      <c r="AD400" s="412"/>
      <c r="AE400" s="412"/>
      <c r="AF400" s="412"/>
      <c r="AG400" s="413"/>
    </row>
    <row r="401" spans="1:33" ht="15">
      <c r="A401" s="408"/>
      <c r="B401" s="405"/>
      <c r="C401" s="408"/>
      <c r="D401" s="408"/>
      <c r="E401" s="405"/>
      <c r="F401" s="405"/>
      <c r="G401" s="408"/>
      <c r="H401" s="413"/>
      <c r="I401" s="413"/>
      <c r="J401" s="412"/>
      <c r="K401" s="412"/>
      <c r="L401" s="412"/>
      <c r="M401" s="412"/>
      <c r="N401" s="412"/>
      <c r="O401" s="412"/>
      <c r="P401" s="412"/>
      <c r="Q401" s="412"/>
      <c r="R401" s="412"/>
      <c r="S401" s="412"/>
      <c r="T401" s="412"/>
      <c r="U401" s="413"/>
      <c r="V401" s="412"/>
      <c r="W401" s="412"/>
      <c r="X401" s="412"/>
      <c r="Y401" s="412"/>
      <c r="Z401" s="412"/>
      <c r="AA401" s="413"/>
      <c r="AB401" s="412"/>
      <c r="AC401" s="412"/>
      <c r="AD401" s="412"/>
      <c r="AE401" s="412"/>
      <c r="AF401" s="412"/>
      <c r="AG401" s="413"/>
    </row>
    <row r="402" spans="1:33" ht="15">
      <c r="A402" s="408"/>
      <c r="B402" s="405"/>
      <c r="C402" s="408"/>
      <c r="D402" s="408"/>
      <c r="E402" s="405"/>
      <c r="F402" s="405"/>
      <c r="G402" s="408"/>
      <c r="H402" s="413"/>
      <c r="I402" s="413"/>
      <c r="J402" s="412"/>
      <c r="K402" s="412"/>
      <c r="L402" s="412"/>
      <c r="M402" s="412"/>
      <c r="N402" s="412"/>
      <c r="O402" s="412"/>
      <c r="P402" s="412"/>
      <c r="Q402" s="412"/>
      <c r="R402" s="412"/>
      <c r="S402" s="412"/>
      <c r="T402" s="412"/>
      <c r="U402" s="413"/>
      <c r="V402" s="412"/>
      <c r="W402" s="412"/>
      <c r="X402" s="412"/>
      <c r="Y402" s="412"/>
      <c r="Z402" s="412"/>
      <c r="AA402" s="413"/>
      <c r="AB402" s="412"/>
      <c r="AC402" s="412"/>
      <c r="AD402" s="412"/>
      <c r="AE402" s="412"/>
      <c r="AF402" s="412"/>
      <c r="AG402" s="413"/>
    </row>
    <row r="403" spans="1:33" ht="15">
      <c r="A403" s="408"/>
      <c r="B403" s="405"/>
      <c r="C403" s="408"/>
      <c r="D403" s="408"/>
      <c r="E403" s="405"/>
      <c r="F403" s="405"/>
      <c r="G403" s="408"/>
      <c r="H403" s="413"/>
      <c r="I403" s="413"/>
      <c r="J403" s="412"/>
      <c r="K403" s="412"/>
      <c r="L403" s="412"/>
      <c r="M403" s="412"/>
      <c r="N403" s="412"/>
      <c r="O403" s="412"/>
      <c r="P403" s="412"/>
      <c r="Q403" s="412"/>
      <c r="R403" s="412"/>
      <c r="S403" s="412"/>
      <c r="T403" s="412"/>
      <c r="U403" s="413"/>
      <c r="V403" s="412"/>
      <c r="W403" s="412"/>
      <c r="X403" s="412"/>
      <c r="Y403" s="412"/>
      <c r="Z403" s="412"/>
      <c r="AA403" s="413"/>
      <c r="AB403" s="412"/>
      <c r="AC403" s="412"/>
      <c r="AD403" s="412"/>
      <c r="AE403" s="412"/>
      <c r="AF403" s="412"/>
      <c r="AG403" s="413"/>
    </row>
    <row r="404" spans="1:33" ht="15">
      <c r="A404" s="408"/>
      <c r="B404" s="405"/>
      <c r="C404" s="408"/>
      <c r="D404" s="408"/>
      <c r="E404" s="405"/>
      <c r="F404" s="405"/>
      <c r="G404" s="408"/>
      <c r="H404" s="413"/>
      <c r="I404" s="413"/>
      <c r="J404" s="412"/>
      <c r="K404" s="412"/>
      <c r="L404" s="412"/>
      <c r="M404" s="412"/>
      <c r="N404" s="412"/>
      <c r="O404" s="412"/>
      <c r="P404" s="412"/>
      <c r="Q404" s="412"/>
      <c r="R404" s="412"/>
      <c r="S404" s="412"/>
      <c r="T404" s="412"/>
      <c r="U404" s="413"/>
      <c r="V404" s="412"/>
      <c r="W404" s="412"/>
      <c r="X404" s="412"/>
      <c r="Y404" s="412"/>
      <c r="Z404" s="412"/>
      <c r="AA404" s="413"/>
      <c r="AB404" s="412"/>
      <c r="AC404" s="412"/>
      <c r="AD404" s="412"/>
      <c r="AE404" s="412"/>
      <c r="AF404" s="412"/>
      <c r="AG404" s="413"/>
    </row>
    <row r="405" spans="1:33" ht="15">
      <c r="A405" s="408"/>
      <c r="B405" s="405"/>
      <c r="C405" s="408"/>
      <c r="D405" s="408"/>
      <c r="E405" s="405"/>
      <c r="F405" s="405"/>
      <c r="G405" s="416"/>
      <c r="H405" s="417"/>
      <c r="I405" s="417"/>
      <c r="J405" s="412"/>
      <c r="K405" s="412"/>
      <c r="L405" s="412"/>
      <c r="M405" s="412"/>
      <c r="N405" s="412"/>
      <c r="O405" s="412"/>
      <c r="P405" s="412"/>
      <c r="Q405" s="412"/>
      <c r="R405" s="412"/>
      <c r="S405" s="412"/>
      <c r="T405" s="412"/>
      <c r="U405" s="413"/>
      <c r="V405" s="412"/>
      <c r="W405" s="412"/>
      <c r="X405" s="412"/>
      <c r="Y405" s="412"/>
      <c r="Z405" s="412"/>
      <c r="AA405" s="413"/>
      <c r="AB405" s="412"/>
      <c r="AC405" s="412"/>
      <c r="AD405" s="412"/>
      <c r="AE405" s="412"/>
      <c r="AF405" s="412"/>
      <c r="AG405" s="413"/>
    </row>
    <row r="406" spans="1:33" ht="15">
      <c r="A406" s="408"/>
      <c r="B406" s="405"/>
      <c r="C406" s="408"/>
      <c r="D406" s="408"/>
      <c r="E406" s="405"/>
      <c r="F406" s="405"/>
      <c r="G406" s="408"/>
      <c r="H406" s="417"/>
      <c r="I406" s="417"/>
      <c r="J406" s="412"/>
      <c r="K406" s="412"/>
      <c r="L406" s="412"/>
      <c r="M406" s="412"/>
      <c r="N406" s="412"/>
      <c r="O406" s="412"/>
      <c r="P406" s="412"/>
      <c r="Q406" s="412"/>
      <c r="R406" s="412"/>
      <c r="S406" s="412"/>
      <c r="T406" s="412"/>
      <c r="U406" s="413"/>
      <c r="V406" s="412"/>
      <c r="W406" s="412"/>
      <c r="X406" s="412"/>
      <c r="Y406" s="412"/>
      <c r="Z406" s="412"/>
      <c r="AA406" s="413"/>
      <c r="AB406" s="412"/>
      <c r="AC406" s="412"/>
      <c r="AD406" s="412"/>
      <c r="AE406" s="412"/>
      <c r="AF406" s="412"/>
      <c r="AG406" s="413"/>
    </row>
    <row r="407" spans="1:33" ht="15">
      <c r="A407" s="408"/>
      <c r="B407" s="405"/>
      <c r="C407" s="408"/>
      <c r="D407" s="408"/>
      <c r="E407" s="405"/>
      <c r="F407" s="405"/>
      <c r="G407" s="408"/>
      <c r="H407" s="417"/>
      <c r="I407" s="417"/>
      <c r="J407" s="412"/>
      <c r="K407" s="412"/>
      <c r="L407" s="412"/>
      <c r="M407" s="412"/>
      <c r="N407" s="412"/>
      <c r="O407" s="412"/>
      <c r="P407" s="412"/>
      <c r="Q407" s="412"/>
      <c r="R407" s="412"/>
      <c r="S407" s="412"/>
      <c r="T407" s="412"/>
      <c r="U407" s="412"/>
      <c r="V407" s="412"/>
      <c r="W407" s="412"/>
      <c r="X407" s="412"/>
      <c r="Y407" s="412"/>
      <c r="Z407" s="412"/>
      <c r="AA407" s="412"/>
      <c r="AB407" s="412"/>
      <c r="AC407" s="412"/>
      <c r="AD407" s="412"/>
      <c r="AE407" s="412"/>
      <c r="AF407" s="412"/>
      <c r="AG407" s="412"/>
    </row>
    <row r="408" spans="1:33" ht="15">
      <c r="A408" s="408"/>
      <c r="B408" s="405"/>
      <c r="C408" s="408"/>
      <c r="D408" s="408"/>
      <c r="E408" s="405"/>
      <c r="F408" s="405"/>
      <c r="G408" s="408"/>
      <c r="H408" s="417"/>
      <c r="I408" s="417"/>
      <c r="J408" s="412"/>
      <c r="K408" s="412"/>
      <c r="L408" s="412"/>
      <c r="M408" s="412"/>
      <c r="N408" s="412"/>
      <c r="O408" s="412"/>
      <c r="P408" s="412"/>
      <c r="Q408" s="412"/>
      <c r="R408" s="412"/>
      <c r="S408" s="412"/>
      <c r="T408" s="412"/>
      <c r="U408" s="412"/>
      <c r="V408" s="412"/>
      <c r="W408" s="412"/>
      <c r="X408" s="412"/>
      <c r="Y408" s="412"/>
      <c r="Z408" s="412"/>
      <c r="AA408" s="412"/>
      <c r="AB408" s="412"/>
      <c r="AC408" s="412"/>
      <c r="AD408" s="412"/>
      <c r="AE408" s="412"/>
      <c r="AF408" s="412"/>
      <c r="AG408" s="412"/>
    </row>
    <row r="409" spans="1:33" ht="15">
      <c r="A409" s="305"/>
      <c r="B409" s="307"/>
      <c r="C409" s="305"/>
      <c r="D409" s="305"/>
      <c r="E409" s="307"/>
      <c r="F409" s="307"/>
      <c r="G409" s="305"/>
      <c r="H409" s="417"/>
      <c r="I409" s="417"/>
      <c r="J409" s="412"/>
      <c r="K409" s="412"/>
      <c r="L409" s="412"/>
      <c r="M409" s="412"/>
      <c r="N409" s="412"/>
      <c r="O409" s="412"/>
      <c r="P409" s="412"/>
      <c r="Q409" s="412"/>
      <c r="R409" s="412"/>
      <c r="S409" s="412"/>
      <c r="T409" s="412"/>
      <c r="U409" s="412"/>
      <c r="V409" s="412"/>
      <c r="W409" s="412"/>
      <c r="X409" s="412"/>
      <c r="Y409" s="412"/>
      <c r="Z409" s="412"/>
      <c r="AA409" s="412"/>
      <c r="AB409" s="412"/>
      <c r="AC409" s="412"/>
      <c r="AD409" s="412"/>
      <c r="AE409" s="412"/>
      <c r="AF409" s="412"/>
      <c r="AG409" s="412"/>
    </row>
    <row r="410" spans="1:33" ht="15">
      <c r="A410" s="305"/>
      <c r="B410" s="307"/>
      <c r="C410" s="305"/>
      <c r="D410" s="305"/>
      <c r="E410" s="307"/>
      <c r="F410" s="307"/>
      <c r="G410" s="305"/>
      <c r="H410" s="417"/>
      <c r="I410" s="417"/>
      <c r="J410" s="412"/>
      <c r="K410" s="412"/>
      <c r="L410" s="412"/>
      <c r="M410" s="412"/>
      <c r="N410" s="412"/>
      <c r="O410" s="412"/>
      <c r="P410" s="412"/>
      <c r="Q410" s="412"/>
      <c r="R410" s="412"/>
      <c r="S410" s="412"/>
      <c r="T410" s="412"/>
      <c r="U410" s="412"/>
      <c r="V410" s="412"/>
      <c r="W410" s="412"/>
      <c r="X410" s="412"/>
      <c r="Y410" s="412"/>
      <c r="Z410" s="412"/>
      <c r="AA410" s="412"/>
      <c r="AB410" s="412"/>
      <c r="AC410" s="412"/>
      <c r="AD410" s="412"/>
      <c r="AE410" s="412"/>
      <c r="AF410" s="412"/>
      <c r="AG410" s="412"/>
    </row>
    <row r="411" spans="1:33" ht="15">
      <c r="A411" s="305"/>
      <c r="B411" s="307"/>
      <c r="C411" s="305"/>
      <c r="D411" s="305"/>
      <c r="E411" s="307"/>
      <c r="F411" s="307"/>
      <c r="G411" s="305"/>
      <c r="H411" s="417"/>
      <c r="I411" s="417"/>
      <c r="J411" s="412"/>
      <c r="K411" s="412"/>
      <c r="L411" s="412"/>
      <c r="M411" s="412"/>
      <c r="N411" s="412"/>
      <c r="O411" s="412"/>
      <c r="P411" s="412"/>
      <c r="Q411" s="412"/>
      <c r="R411" s="412"/>
      <c r="S411" s="412"/>
      <c r="T411" s="412"/>
      <c r="U411" s="412"/>
      <c r="V411" s="412"/>
      <c r="W411" s="412"/>
      <c r="X411" s="412"/>
      <c r="Y411" s="412"/>
      <c r="Z411" s="412"/>
      <c r="AA411" s="412"/>
      <c r="AB411" s="412"/>
      <c r="AC411" s="412"/>
      <c r="AD411" s="412"/>
      <c r="AE411" s="412"/>
      <c r="AF411" s="412"/>
      <c r="AG411" s="412"/>
    </row>
    <row r="412" spans="1:33" ht="15">
      <c r="A412" s="305"/>
      <c r="B412" s="307"/>
      <c r="C412" s="305"/>
      <c r="D412" s="305"/>
      <c r="E412" s="307"/>
      <c r="F412" s="307"/>
      <c r="G412" s="305"/>
      <c r="H412" s="417"/>
      <c r="I412" s="417"/>
      <c r="J412" s="412"/>
      <c r="K412" s="412"/>
      <c r="L412" s="412"/>
      <c r="M412" s="412"/>
      <c r="N412" s="412"/>
      <c r="O412" s="412"/>
      <c r="P412" s="412"/>
      <c r="Q412" s="412"/>
      <c r="R412" s="412"/>
      <c r="S412" s="412"/>
      <c r="T412" s="412"/>
      <c r="U412" s="412"/>
      <c r="V412" s="412"/>
      <c r="W412" s="412"/>
      <c r="X412" s="412"/>
      <c r="Y412" s="412"/>
      <c r="Z412" s="412"/>
      <c r="AA412" s="412"/>
      <c r="AB412" s="412"/>
      <c r="AC412" s="412"/>
      <c r="AD412" s="412"/>
      <c r="AE412" s="412"/>
      <c r="AF412" s="412"/>
      <c r="AG412" s="412"/>
    </row>
    <row r="413" spans="1:33" ht="15">
      <c r="A413" s="305"/>
      <c r="B413" s="307"/>
      <c r="C413" s="305"/>
      <c r="D413" s="305"/>
      <c r="E413" s="307"/>
      <c r="F413" s="307"/>
      <c r="G413" s="305"/>
      <c r="H413" s="417"/>
      <c r="I413" s="417"/>
      <c r="J413" s="412"/>
      <c r="K413" s="412"/>
      <c r="L413" s="412"/>
      <c r="M413" s="412"/>
      <c r="N413" s="412"/>
      <c r="O413" s="412"/>
      <c r="P413" s="412"/>
      <c r="Q413" s="412"/>
      <c r="R413" s="412"/>
      <c r="S413" s="412"/>
      <c r="T413" s="412"/>
      <c r="U413" s="412"/>
      <c r="V413" s="412"/>
      <c r="W413" s="412"/>
      <c r="X413" s="412"/>
      <c r="Y413" s="412"/>
      <c r="Z413" s="412"/>
      <c r="AA413" s="412"/>
      <c r="AB413" s="412"/>
      <c r="AC413" s="412"/>
      <c r="AD413" s="412"/>
      <c r="AE413" s="412"/>
      <c r="AF413" s="412"/>
      <c r="AG413" s="412"/>
    </row>
    <row r="414" spans="1:33" ht="15">
      <c r="A414" s="305"/>
      <c r="B414" s="307"/>
      <c r="C414" s="305"/>
      <c r="D414" s="305"/>
      <c r="E414" s="307"/>
      <c r="F414" s="307"/>
      <c r="G414" s="305"/>
      <c r="H414" s="417"/>
      <c r="I414" s="417"/>
      <c r="J414" s="412"/>
      <c r="K414" s="412"/>
      <c r="L414" s="412"/>
      <c r="M414" s="412"/>
      <c r="N414" s="412"/>
      <c r="O414" s="412"/>
      <c r="P414" s="412"/>
      <c r="Q414" s="412"/>
      <c r="R414" s="412"/>
      <c r="S414" s="412"/>
      <c r="T414" s="412"/>
      <c r="U414" s="412"/>
      <c r="V414" s="412"/>
      <c r="W414" s="412"/>
      <c r="X414" s="412"/>
      <c r="Y414" s="412"/>
      <c r="Z414" s="412"/>
      <c r="AA414" s="412"/>
      <c r="AB414" s="412"/>
      <c r="AC414" s="412"/>
      <c r="AD414" s="412"/>
      <c r="AE414" s="412"/>
      <c r="AF414" s="412"/>
      <c r="AG414" s="412"/>
    </row>
    <row r="415" spans="1:33" ht="15">
      <c r="A415" s="305"/>
      <c r="B415" s="307"/>
      <c r="C415" s="305"/>
      <c r="D415" s="305"/>
      <c r="E415" s="307"/>
      <c r="F415" s="307"/>
      <c r="G415" s="305"/>
      <c r="H415" s="417"/>
      <c r="I415" s="417"/>
      <c r="J415" s="412"/>
      <c r="K415" s="412"/>
      <c r="L415" s="412"/>
      <c r="M415" s="412"/>
      <c r="N415" s="412"/>
      <c r="O415" s="412"/>
      <c r="P415" s="412"/>
      <c r="Q415" s="412"/>
      <c r="R415" s="412"/>
      <c r="S415" s="412"/>
      <c r="T415" s="412"/>
      <c r="U415" s="412"/>
      <c r="V415" s="412"/>
      <c r="W415" s="412"/>
      <c r="X415" s="412"/>
      <c r="Y415" s="412"/>
      <c r="Z415" s="412"/>
      <c r="AA415" s="412"/>
      <c r="AB415" s="412"/>
      <c r="AC415" s="412"/>
      <c r="AD415" s="412"/>
      <c r="AE415" s="412"/>
      <c r="AF415" s="412"/>
      <c r="AG415" s="412"/>
    </row>
    <row r="416" spans="1:33" ht="15">
      <c r="A416" s="305"/>
      <c r="B416" s="307"/>
      <c r="C416" s="305"/>
      <c r="D416" s="305"/>
      <c r="E416" s="307"/>
      <c r="F416" s="307"/>
      <c r="G416" s="305"/>
      <c r="H416" s="417"/>
      <c r="I416" s="417"/>
      <c r="J416" s="412"/>
      <c r="K416" s="412"/>
      <c r="L416" s="412"/>
      <c r="M416" s="412"/>
      <c r="N416" s="412"/>
      <c r="O416" s="412"/>
      <c r="P416" s="412"/>
      <c r="Q416" s="412"/>
      <c r="R416" s="412"/>
      <c r="S416" s="412"/>
      <c r="T416" s="412"/>
      <c r="U416" s="412"/>
      <c r="V416" s="412"/>
      <c r="W416" s="412"/>
      <c r="X416" s="412"/>
      <c r="Y416" s="412"/>
      <c r="Z416" s="412"/>
      <c r="AA416" s="412"/>
      <c r="AB416" s="412"/>
      <c r="AC416" s="412"/>
      <c r="AD416" s="412"/>
      <c r="AE416" s="412"/>
      <c r="AF416" s="412"/>
      <c r="AG416" s="412"/>
    </row>
    <row r="417" spans="1:33" ht="15">
      <c r="A417" s="305"/>
      <c r="B417" s="307"/>
      <c r="C417" s="305"/>
      <c r="D417" s="305"/>
      <c r="E417" s="307"/>
      <c r="F417" s="307"/>
      <c r="G417" s="305"/>
      <c r="H417" s="417"/>
      <c r="I417" s="417"/>
      <c r="J417" s="412"/>
      <c r="K417" s="412"/>
      <c r="L417" s="412"/>
      <c r="M417" s="412"/>
      <c r="N417" s="412"/>
      <c r="O417" s="412"/>
      <c r="P417" s="412"/>
      <c r="Q417" s="412"/>
      <c r="R417" s="412"/>
      <c r="S417" s="412"/>
      <c r="T417" s="412"/>
      <c r="U417" s="412"/>
      <c r="V417" s="412"/>
      <c r="W417" s="412"/>
      <c r="X417" s="412"/>
      <c r="Y417" s="412"/>
      <c r="Z417" s="412"/>
      <c r="AA417" s="412"/>
      <c r="AB417" s="412"/>
      <c r="AC417" s="412"/>
      <c r="AD417" s="412"/>
      <c r="AE417" s="412"/>
      <c r="AF417" s="412"/>
      <c r="AG417" s="412"/>
    </row>
    <row r="418" spans="1:33" ht="15">
      <c r="A418" s="305"/>
      <c r="B418" s="307"/>
      <c r="C418" s="305"/>
      <c r="D418" s="305"/>
      <c r="E418" s="307"/>
      <c r="F418" s="307"/>
      <c r="G418" s="305"/>
      <c r="H418" s="417"/>
      <c r="I418" s="417"/>
      <c r="J418" s="412"/>
      <c r="K418" s="412"/>
      <c r="L418" s="412"/>
      <c r="M418" s="412"/>
      <c r="N418" s="412"/>
      <c r="O418" s="412"/>
      <c r="P418" s="412"/>
      <c r="Q418" s="412"/>
      <c r="R418" s="412"/>
      <c r="S418" s="412"/>
      <c r="T418" s="412"/>
      <c r="U418" s="412"/>
      <c r="V418" s="412"/>
      <c r="W418" s="412"/>
      <c r="X418" s="412"/>
      <c r="Y418" s="412"/>
      <c r="Z418" s="412"/>
      <c r="AA418" s="412"/>
      <c r="AB418" s="412"/>
      <c r="AC418" s="412"/>
      <c r="AD418" s="412"/>
      <c r="AE418" s="412"/>
      <c r="AF418" s="412"/>
      <c r="AG418" s="412"/>
    </row>
    <row r="419" spans="8:33" ht="14.25"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  <c r="T419" s="418"/>
      <c r="U419" s="418"/>
      <c r="V419" s="418"/>
      <c r="W419" s="418"/>
      <c r="X419" s="418"/>
      <c r="Y419" s="418"/>
      <c r="Z419" s="418"/>
      <c r="AA419" s="418"/>
      <c r="AB419" s="418"/>
      <c r="AC419" s="418"/>
      <c r="AD419" s="418"/>
      <c r="AE419" s="418"/>
      <c r="AF419" s="418"/>
      <c r="AG419" s="418"/>
    </row>
    <row r="420" spans="8:33" ht="14.25"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  <c r="T420" s="418"/>
      <c r="U420" s="418"/>
      <c r="V420" s="418"/>
      <c r="W420" s="418"/>
      <c r="X420" s="418"/>
      <c r="Y420" s="418"/>
      <c r="Z420" s="418"/>
      <c r="AA420" s="418"/>
      <c r="AB420" s="418"/>
      <c r="AC420" s="418"/>
      <c r="AD420" s="418"/>
      <c r="AE420" s="418"/>
      <c r="AF420" s="418"/>
      <c r="AG420" s="418"/>
    </row>
    <row r="421" spans="8:33" ht="14.25"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  <c r="T421" s="418"/>
      <c r="U421" s="418"/>
      <c r="V421" s="418"/>
      <c r="W421" s="418"/>
      <c r="X421" s="418"/>
      <c r="Y421" s="418"/>
      <c r="Z421" s="418"/>
      <c r="AA421" s="418"/>
      <c r="AB421" s="418"/>
      <c r="AC421" s="418"/>
      <c r="AD421" s="418"/>
      <c r="AE421" s="418"/>
      <c r="AF421" s="418"/>
      <c r="AG421" s="418"/>
    </row>
    <row r="422" spans="8:33" ht="14.25"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  <c r="T422" s="418"/>
      <c r="U422" s="418"/>
      <c r="V422" s="418"/>
      <c r="W422" s="418"/>
      <c r="X422" s="418"/>
      <c r="Y422" s="418"/>
      <c r="Z422" s="418"/>
      <c r="AA422" s="418"/>
      <c r="AB422" s="418"/>
      <c r="AC422" s="418"/>
      <c r="AD422" s="418"/>
      <c r="AE422" s="418"/>
      <c r="AF422" s="418"/>
      <c r="AG422" s="418"/>
    </row>
    <row r="423" spans="8:33" ht="14.25"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  <c r="T423" s="418"/>
      <c r="U423" s="418"/>
      <c r="V423" s="418"/>
      <c r="W423" s="418"/>
      <c r="X423" s="418"/>
      <c r="Y423" s="418"/>
      <c r="Z423" s="418"/>
      <c r="AA423" s="418"/>
      <c r="AB423" s="418"/>
      <c r="AC423" s="418"/>
      <c r="AD423" s="418"/>
      <c r="AE423" s="418"/>
      <c r="AF423" s="418"/>
      <c r="AG423" s="418"/>
    </row>
    <row r="424" spans="8:33" ht="14.25"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  <c r="T424" s="418"/>
      <c r="U424" s="418"/>
      <c r="V424" s="418"/>
      <c r="W424" s="418"/>
      <c r="X424" s="418"/>
      <c r="Y424" s="418"/>
      <c r="Z424" s="418"/>
      <c r="AA424" s="418"/>
      <c r="AB424" s="418"/>
      <c r="AC424" s="418"/>
      <c r="AD424" s="418"/>
      <c r="AE424" s="418"/>
      <c r="AF424" s="418"/>
      <c r="AG424" s="418"/>
    </row>
    <row r="425" spans="8:33" ht="14.25"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  <c r="T425" s="418"/>
      <c r="U425" s="418"/>
      <c r="V425" s="418"/>
      <c r="W425" s="418"/>
      <c r="X425" s="418"/>
      <c r="Y425" s="418"/>
      <c r="Z425" s="418"/>
      <c r="AA425" s="418"/>
      <c r="AB425" s="418"/>
      <c r="AC425" s="418"/>
      <c r="AD425" s="418"/>
      <c r="AE425" s="418"/>
      <c r="AF425" s="418"/>
      <c r="AG425" s="418"/>
    </row>
    <row r="426" spans="8:33" ht="14.25"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  <c r="T426" s="418"/>
      <c r="U426" s="418"/>
      <c r="V426" s="418"/>
      <c r="W426" s="418"/>
      <c r="X426" s="418"/>
      <c r="Y426" s="418"/>
      <c r="Z426" s="418"/>
      <c r="AA426" s="418"/>
      <c r="AB426" s="418"/>
      <c r="AC426" s="418"/>
      <c r="AD426" s="418"/>
      <c r="AE426" s="418"/>
      <c r="AF426" s="418"/>
      <c r="AG426" s="418"/>
    </row>
    <row r="427" spans="8:33" ht="14.25"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  <c r="T427" s="418"/>
      <c r="U427" s="418"/>
      <c r="V427" s="418"/>
      <c r="W427" s="418"/>
      <c r="X427" s="418"/>
      <c r="Y427" s="418"/>
      <c r="Z427" s="418"/>
      <c r="AA427" s="418"/>
      <c r="AB427" s="418"/>
      <c r="AC427" s="418"/>
      <c r="AD427" s="418"/>
      <c r="AE427" s="418"/>
      <c r="AF427" s="418"/>
      <c r="AG427" s="418"/>
    </row>
    <row r="428" spans="8:33" ht="14.25"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  <c r="T428" s="418"/>
      <c r="U428" s="418"/>
      <c r="V428" s="418"/>
      <c r="W428" s="418"/>
      <c r="X428" s="418"/>
      <c r="Y428" s="418"/>
      <c r="Z428" s="418"/>
      <c r="AA428" s="418"/>
      <c r="AB428" s="418"/>
      <c r="AC428" s="418"/>
      <c r="AD428" s="418"/>
      <c r="AE428" s="418"/>
      <c r="AF428" s="418"/>
      <c r="AG428" s="418"/>
    </row>
    <row r="429" spans="8:33" ht="14.25"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  <c r="T429" s="418"/>
      <c r="U429" s="418"/>
      <c r="V429" s="418"/>
      <c r="W429" s="418"/>
      <c r="X429" s="418"/>
      <c r="Y429" s="418"/>
      <c r="Z429" s="418"/>
      <c r="AA429" s="418"/>
      <c r="AB429" s="418"/>
      <c r="AC429" s="418"/>
      <c r="AD429" s="418"/>
      <c r="AE429" s="418"/>
      <c r="AF429" s="418"/>
      <c r="AG429" s="418"/>
    </row>
    <row r="430" spans="8:33" ht="14.25"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  <c r="T430" s="418"/>
      <c r="U430" s="418"/>
      <c r="V430" s="418"/>
      <c r="W430" s="418"/>
      <c r="X430" s="418"/>
      <c r="Y430" s="418"/>
      <c r="Z430" s="418"/>
      <c r="AA430" s="418"/>
      <c r="AB430" s="418"/>
      <c r="AC430" s="418"/>
      <c r="AD430" s="418"/>
      <c r="AE430" s="418"/>
      <c r="AF430" s="418"/>
      <c r="AG430" s="418"/>
    </row>
    <row r="431" spans="8:33" ht="14.25"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  <c r="T431" s="418"/>
      <c r="U431" s="418"/>
      <c r="V431" s="418"/>
      <c r="W431" s="418"/>
      <c r="X431" s="418"/>
      <c r="Y431" s="418"/>
      <c r="Z431" s="418"/>
      <c r="AA431" s="418"/>
      <c r="AB431" s="418"/>
      <c r="AC431" s="418"/>
      <c r="AD431" s="418"/>
      <c r="AE431" s="418"/>
      <c r="AF431" s="418"/>
      <c r="AG431" s="418"/>
    </row>
    <row r="432" spans="8:33" ht="14.25"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  <c r="T432" s="418"/>
      <c r="U432" s="418"/>
      <c r="V432" s="418"/>
      <c r="W432" s="418"/>
      <c r="X432" s="418"/>
      <c r="Y432" s="418"/>
      <c r="Z432" s="418"/>
      <c r="AA432" s="418"/>
      <c r="AB432" s="418"/>
      <c r="AC432" s="418"/>
      <c r="AD432" s="418"/>
      <c r="AE432" s="418"/>
      <c r="AF432" s="418"/>
      <c r="AG432" s="418"/>
    </row>
    <row r="433" spans="8:33" ht="14.25"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  <c r="T433" s="418"/>
      <c r="U433" s="418"/>
      <c r="V433" s="418"/>
      <c r="W433" s="418"/>
      <c r="X433" s="418"/>
      <c r="Y433" s="418"/>
      <c r="Z433" s="418"/>
      <c r="AA433" s="418"/>
      <c r="AB433" s="418"/>
      <c r="AC433" s="418"/>
      <c r="AD433" s="418"/>
      <c r="AE433" s="418"/>
      <c r="AF433" s="418"/>
      <c r="AG433" s="418"/>
    </row>
    <row r="434" spans="8:33" ht="14.25"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  <c r="T434" s="418"/>
      <c r="U434" s="418"/>
      <c r="V434" s="418"/>
      <c r="W434" s="418"/>
      <c r="X434" s="418"/>
      <c r="Y434" s="418"/>
      <c r="Z434" s="418"/>
      <c r="AA434" s="418"/>
      <c r="AB434" s="418"/>
      <c r="AC434" s="418"/>
      <c r="AD434" s="418"/>
      <c r="AE434" s="418"/>
      <c r="AF434" s="418"/>
      <c r="AG434" s="418"/>
    </row>
    <row r="435" spans="8:33" ht="14.25"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  <c r="T435" s="418"/>
      <c r="U435" s="418"/>
      <c r="V435" s="418"/>
      <c r="W435" s="418"/>
      <c r="X435" s="418"/>
      <c r="Y435" s="418"/>
      <c r="Z435" s="418"/>
      <c r="AA435" s="418"/>
      <c r="AB435" s="418"/>
      <c r="AC435" s="418"/>
      <c r="AD435" s="418"/>
      <c r="AE435" s="418"/>
      <c r="AF435" s="418"/>
      <c r="AG435" s="418"/>
    </row>
    <row r="436" spans="8:33" ht="14.25"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  <c r="T436" s="418"/>
      <c r="U436" s="418"/>
      <c r="V436" s="418"/>
      <c r="W436" s="418"/>
      <c r="X436" s="418"/>
      <c r="Y436" s="418"/>
      <c r="Z436" s="418"/>
      <c r="AA436" s="418"/>
      <c r="AB436" s="418"/>
      <c r="AC436" s="418"/>
      <c r="AD436" s="418"/>
      <c r="AE436" s="418"/>
      <c r="AF436" s="418"/>
      <c r="AG436" s="418"/>
    </row>
    <row r="437" spans="8:33" ht="14.25"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  <c r="T437" s="418"/>
      <c r="U437" s="418"/>
      <c r="V437" s="418"/>
      <c r="W437" s="418"/>
      <c r="X437" s="418"/>
      <c r="Y437" s="418"/>
      <c r="Z437" s="418"/>
      <c r="AA437" s="418"/>
      <c r="AB437" s="418"/>
      <c r="AC437" s="418"/>
      <c r="AD437" s="418"/>
      <c r="AE437" s="418"/>
      <c r="AF437" s="418"/>
      <c r="AG437" s="418"/>
    </row>
    <row r="438" spans="8:33" ht="14.25"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  <c r="T438" s="418"/>
      <c r="U438" s="418"/>
      <c r="V438" s="418"/>
      <c r="W438" s="418"/>
      <c r="X438" s="418"/>
      <c r="Y438" s="418"/>
      <c r="Z438" s="418"/>
      <c r="AA438" s="418"/>
      <c r="AB438" s="418"/>
      <c r="AC438" s="418"/>
      <c r="AD438" s="418"/>
      <c r="AE438" s="418"/>
      <c r="AF438" s="418"/>
      <c r="AG438" s="418"/>
    </row>
    <row r="439" spans="8:33" ht="14.25"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  <c r="T439" s="418"/>
      <c r="U439" s="418"/>
      <c r="V439" s="418"/>
      <c r="W439" s="418"/>
      <c r="X439" s="418"/>
      <c r="Y439" s="418"/>
      <c r="Z439" s="418"/>
      <c r="AA439" s="418"/>
      <c r="AB439" s="418"/>
      <c r="AC439" s="418"/>
      <c r="AD439" s="418"/>
      <c r="AE439" s="418"/>
      <c r="AF439" s="418"/>
      <c r="AG439" s="418"/>
    </row>
    <row r="440" spans="8:33" ht="14.25"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  <c r="T440" s="418"/>
      <c r="U440" s="418"/>
      <c r="V440" s="418"/>
      <c r="W440" s="418"/>
      <c r="X440" s="418"/>
      <c r="Y440" s="418"/>
      <c r="Z440" s="418"/>
      <c r="AA440" s="418"/>
      <c r="AB440" s="418"/>
      <c r="AC440" s="418"/>
      <c r="AD440" s="418"/>
      <c r="AE440" s="418"/>
      <c r="AF440" s="418"/>
      <c r="AG440" s="418"/>
    </row>
    <row r="441" spans="8:33" ht="14.25"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  <c r="T441" s="418"/>
      <c r="U441" s="418"/>
      <c r="V441" s="418"/>
      <c r="W441" s="418"/>
      <c r="X441" s="418"/>
      <c r="Y441" s="418"/>
      <c r="Z441" s="418"/>
      <c r="AA441" s="418"/>
      <c r="AB441" s="418"/>
      <c r="AC441" s="418"/>
      <c r="AD441" s="418"/>
      <c r="AE441" s="418"/>
      <c r="AF441" s="418"/>
      <c r="AG441" s="418"/>
    </row>
    <row r="442" spans="8:33" ht="14.25"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  <c r="T442" s="418"/>
      <c r="U442" s="418"/>
      <c r="V442" s="418"/>
      <c r="W442" s="418"/>
      <c r="X442" s="418"/>
      <c r="Y442" s="418"/>
      <c r="Z442" s="418"/>
      <c r="AA442" s="418"/>
      <c r="AB442" s="418"/>
      <c r="AC442" s="418"/>
      <c r="AD442" s="418"/>
      <c r="AE442" s="418"/>
      <c r="AF442" s="418"/>
      <c r="AG442" s="418"/>
    </row>
    <row r="443" spans="8:33" ht="14.25"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  <c r="T443" s="418"/>
      <c r="U443" s="418"/>
      <c r="V443" s="418"/>
      <c r="W443" s="418"/>
      <c r="X443" s="418"/>
      <c r="Y443" s="418"/>
      <c r="Z443" s="418"/>
      <c r="AA443" s="418"/>
      <c r="AB443" s="418"/>
      <c r="AC443" s="418"/>
      <c r="AD443" s="418"/>
      <c r="AE443" s="418"/>
      <c r="AF443" s="418"/>
      <c r="AG443" s="418"/>
    </row>
    <row r="444" spans="8:33" ht="14.25"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  <c r="T444" s="418"/>
      <c r="U444" s="418"/>
      <c r="V444" s="418"/>
      <c r="W444" s="418"/>
      <c r="X444" s="418"/>
      <c r="Y444" s="418"/>
      <c r="Z444" s="418"/>
      <c r="AA444" s="418"/>
      <c r="AB444" s="418"/>
      <c r="AC444" s="418"/>
      <c r="AD444" s="418"/>
      <c r="AE444" s="418"/>
      <c r="AF444" s="418"/>
      <c r="AG444" s="418"/>
    </row>
    <row r="445" spans="8:33" ht="14.25"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  <c r="T445" s="418"/>
      <c r="U445" s="418"/>
      <c r="V445" s="418"/>
      <c r="W445" s="418"/>
      <c r="X445" s="418"/>
      <c r="Y445" s="418"/>
      <c r="Z445" s="418"/>
      <c r="AA445" s="418"/>
      <c r="AB445" s="418"/>
      <c r="AC445" s="418"/>
      <c r="AD445" s="418"/>
      <c r="AE445" s="418"/>
      <c r="AF445" s="418"/>
      <c r="AG445" s="418"/>
    </row>
    <row r="446" spans="8:33" ht="14.25"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  <c r="T446" s="418"/>
      <c r="U446" s="418"/>
      <c r="V446" s="418"/>
      <c r="W446" s="418"/>
      <c r="X446" s="418"/>
      <c r="Y446" s="418"/>
      <c r="Z446" s="418"/>
      <c r="AA446" s="418"/>
      <c r="AB446" s="418"/>
      <c r="AC446" s="418"/>
      <c r="AD446" s="418"/>
      <c r="AE446" s="418"/>
      <c r="AF446" s="418"/>
      <c r="AG446" s="418"/>
    </row>
    <row r="447" spans="8:33" ht="14.25"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  <c r="T447" s="418"/>
      <c r="U447" s="418"/>
      <c r="V447" s="418"/>
      <c r="W447" s="418"/>
      <c r="X447" s="418"/>
      <c r="Y447" s="418"/>
      <c r="Z447" s="418"/>
      <c r="AA447" s="418"/>
      <c r="AB447" s="418"/>
      <c r="AC447" s="418"/>
      <c r="AD447" s="418"/>
      <c r="AE447" s="418"/>
      <c r="AF447" s="418"/>
      <c r="AG447" s="418"/>
    </row>
    <row r="448" spans="8:33" ht="14.25"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  <c r="T448" s="418"/>
      <c r="U448" s="418"/>
      <c r="V448" s="418"/>
      <c r="W448" s="418"/>
      <c r="X448" s="418"/>
      <c r="Y448" s="418"/>
      <c r="Z448" s="418"/>
      <c r="AA448" s="418"/>
      <c r="AB448" s="418"/>
      <c r="AC448" s="418"/>
      <c r="AD448" s="418"/>
      <c r="AE448" s="418"/>
      <c r="AF448" s="418"/>
      <c r="AG448" s="418"/>
    </row>
    <row r="449" spans="8:33" ht="14.25"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  <c r="T449" s="418"/>
      <c r="U449" s="418"/>
      <c r="V449" s="418"/>
      <c r="W449" s="418"/>
      <c r="X449" s="418"/>
      <c r="Y449" s="418"/>
      <c r="Z449" s="418"/>
      <c r="AA449" s="418"/>
      <c r="AB449" s="418"/>
      <c r="AC449" s="418"/>
      <c r="AD449" s="418"/>
      <c r="AE449" s="418"/>
      <c r="AF449" s="418"/>
      <c r="AG449" s="418"/>
    </row>
    <row r="450" spans="8:33" ht="14.25"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  <c r="T450" s="418"/>
      <c r="U450" s="418"/>
      <c r="V450" s="418"/>
      <c r="W450" s="418"/>
      <c r="X450" s="418"/>
      <c r="Y450" s="418"/>
      <c r="Z450" s="418"/>
      <c r="AA450" s="418"/>
      <c r="AB450" s="418"/>
      <c r="AC450" s="418"/>
      <c r="AD450" s="418"/>
      <c r="AE450" s="418"/>
      <c r="AF450" s="418"/>
      <c r="AG450" s="418"/>
    </row>
    <row r="451" spans="8:33" ht="14.25"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  <c r="T451" s="418"/>
      <c r="U451" s="418"/>
      <c r="V451" s="418"/>
      <c r="W451" s="418"/>
      <c r="X451" s="418"/>
      <c r="Y451" s="418"/>
      <c r="Z451" s="418"/>
      <c r="AA451" s="418"/>
      <c r="AB451" s="418"/>
      <c r="AC451" s="418"/>
      <c r="AD451" s="418"/>
      <c r="AE451" s="418"/>
      <c r="AF451" s="418"/>
      <c r="AG451" s="418"/>
    </row>
    <row r="452" spans="8:33" ht="14.25"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  <c r="T452" s="418"/>
      <c r="U452" s="418"/>
      <c r="V452" s="418"/>
      <c r="W452" s="418"/>
      <c r="X452" s="418"/>
      <c r="Y452" s="418"/>
      <c r="Z452" s="418"/>
      <c r="AA452" s="418"/>
      <c r="AB452" s="418"/>
      <c r="AC452" s="418"/>
      <c r="AD452" s="418"/>
      <c r="AE452" s="418"/>
      <c r="AF452" s="418"/>
      <c r="AG452" s="418"/>
    </row>
    <row r="453" spans="8:33" ht="14.25"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  <c r="T453" s="418"/>
      <c r="U453" s="418"/>
      <c r="V453" s="418"/>
      <c r="W453" s="418"/>
      <c r="X453" s="418"/>
      <c r="Y453" s="418"/>
      <c r="Z453" s="418"/>
      <c r="AA453" s="418"/>
      <c r="AB453" s="418"/>
      <c r="AC453" s="418"/>
      <c r="AD453" s="418"/>
      <c r="AE453" s="418"/>
      <c r="AF453" s="418"/>
      <c r="AG453" s="418"/>
    </row>
    <row r="454" spans="8:33" ht="14.25"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  <c r="T454" s="418"/>
      <c r="U454" s="418"/>
      <c r="V454" s="418"/>
      <c r="W454" s="418"/>
      <c r="X454" s="418"/>
      <c r="Y454" s="418"/>
      <c r="Z454" s="418"/>
      <c r="AA454" s="418"/>
      <c r="AB454" s="418"/>
      <c r="AC454" s="418"/>
      <c r="AD454" s="418"/>
      <c r="AE454" s="418"/>
      <c r="AF454" s="418"/>
      <c r="AG454" s="418"/>
    </row>
    <row r="455" spans="8:33" ht="14.25"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  <c r="T455" s="418"/>
      <c r="U455" s="418"/>
      <c r="V455" s="418"/>
      <c r="W455" s="418"/>
      <c r="X455" s="418"/>
      <c r="Y455" s="418"/>
      <c r="Z455" s="418"/>
      <c r="AA455" s="418"/>
      <c r="AB455" s="418"/>
      <c r="AC455" s="418"/>
      <c r="AD455" s="418"/>
      <c r="AE455" s="418"/>
      <c r="AF455" s="418"/>
      <c r="AG455" s="418"/>
    </row>
    <row r="456" spans="8:33" ht="14.25"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  <c r="T456" s="418"/>
      <c r="U456" s="418"/>
      <c r="V456" s="418"/>
      <c r="W456" s="418"/>
      <c r="X456" s="418"/>
      <c r="Y456" s="418"/>
      <c r="Z456" s="418"/>
      <c r="AA456" s="418"/>
      <c r="AB456" s="418"/>
      <c r="AC456" s="418"/>
      <c r="AD456" s="418"/>
      <c r="AE456" s="418"/>
      <c r="AF456" s="418"/>
      <c r="AG456" s="418"/>
    </row>
    <row r="457" spans="8:33" ht="14.25"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  <c r="T457" s="418"/>
      <c r="U457" s="418"/>
      <c r="V457" s="418"/>
      <c r="W457" s="418"/>
      <c r="X457" s="418"/>
      <c r="Y457" s="418"/>
      <c r="Z457" s="418"/>
      <c r="AA457" s="418"/>
      <c r="AB457" s="418"/>
      <c r="AC457" s="418"/>
      <c r="AD457" s="418"/>
      <c r="AE457" s="418"/>
      <c r="AF457" s="418"/>
      <c r="AG457" s="418"/>
    </row>
    <row r="458" spans="8:33" ht="14.25"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  <c r="T458" s="418"/>
      <c r="U458" s="418"/>
      <c r="V458" s="418"/>
      <c r="W458" s="418"/>
      <c r="X458" s="418"/>
      <c r="Y458" s="418"/>
      <c r="Z458" s="418"/>
      <c r="AA458" s="418"/>
      <c r="AB458" s="418"/>
      <c r="AC458" s="418"/>
      <c r="AD458" s="418"/>
      <c r="AE458" s="418"/>
      <c r="AF458" s="418"/>
      <c r="AG458" s="418"/>
    </row>
    <row r="459" spans="8:33" ht="14.25"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  <c r="T459" s="418"/>
      <c r="U459" s="418"/>
      <c r="V459" s="418"/>
      <c r="W459" s="418"/>
      <c r="X459" s="418"/>
      <c r="Y459" s="418"/>
      <c r="Z459" s="418"/>
      <c r="AA459" s="418"/>
      <c r="AB459" s="418"/>
      <c r="AC459" s="418"/>
      <c r="AD459" s="418"/>
      <c r="AE459" s="418"/>
      <c r="AF459" s="418"/>
      <c r="AG459" s="418"/>
    </row>
    <row r="460" spans="8:33" ht="14.25"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  <c r="T460" s="418"/>
      <c r="U460" s="418"/>
      <c r="V460" s="418"/>
      <c r="W460" s="418"/>
      <c r="X460" s="418"/>
      <c r="Y460" s="418"/>
      <c r="Z460" s="418"/>
      <c r="AA460" s="418"/>
      <c r="AB460" s="418"/>
      <c r="AC460" s="418"/>
      <c r="AD460" s="418"/>
      <c r="AE460" s="418"/>
      <c r="AF460" s="418"/>
      <c r="AG460" s="418"/>
    </row>
    <row r="461" spans="8:33" ht="14.25"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  <c r="T461" s="418"/>
      <c r="U461" s="418"/>
      <c r="V461" s="418"/>
      <c r="W461" s="418"/>
      <c r="X461" s="418"/>
      <c r="Y461" s="418"/>
      <c r="Z461" s="418"/>
      <c r="AA461" s="418"/>
      <c r="AB461" s="418"/>
      <c r="AC461" s="418"/>
      <c r="AD461" s="418"/>
      <c r="AE461" s="418"/>
      <c r="AF461" s="418"/>
      <c r="AG461" s="418"/>
    </row>
    <row r="462" spans="8:33" ht="14.25"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  <c r="T462" s="418"/>
      <c r="U462" s="418"/>
      <c r="V462" s="418"/>
      <c r="W462" s="418"/>
      <c r="X462" s="418"/>
      <c r="Y462" s="418"/>
      <c r="Z462" s="418"/>
      <c r="AA462" s="418"/>
      <c r="AB462" s="418"/>
      <c r="AC462" s="418"/>
      <c r="AD462" s="418"/>
      <c r="AE462" s="418"/>
      <c r="AF462" s="418"/>
      <c r="AG462" s="418"/>
    </row>
    <row r="463" spans="8:33" ht="14.25"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  <c r="T463" s="418"/>
      <c r="U463" s="418"/>
      <c r="V463" s="418"/>
      <c r="W463" s="418"/>
      <c r="X463" s="418"/>
      <c r="Y463" s="418"/>
      <c r="Z463" s="418"/>
      <c r="AA463" s="418"/>
      <c r="AB463" s="418"/>
      <c r="AC463" s="418"/>
      <c r="AD463" s="418"/>
      <c r="AE463" s="418"/>
      <c r="AF463" s="418"/>
      <c r="AG463" s="418"/>
    </row>
    <row r="464" spans="8:33" ht="14.25"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  <c r="T464" s="418"/>
      <c r="U464" s="418"/>
      <c r="V464" s="418"/>
      <c r="W464" s="418"/>
      <c r="X464" s="418"/>
      <c r="Y464" s="418"/>
      <c r="Z464" s="418"/>
      <c r="AA464" s="418"/>
      <c r="AB464" s="418"/>
      <c r="AC464" s="418"/>
      <c r="AD464" s="418"/>
      <c r="AE464" s="418"/>
      <c r="AF464" s="418"/>
      <c r="AG464" s="418"/>
    </row>
    <row r="465" spans="8:33" ht="14.25"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  <c r="T465" s="418"/>
      <c r="U465" s="418"/>
      <c r="V465" s="418"/>
      <c r="W465" s="418"/>
      <c r="X465" s="418"/>
      <c r="Y465" s="418"/>
      <c r="Z465" s="418"/>
      <c r="AA465" s="418"/>
      <c r="AB465" s="418"/>
      <c r="AC465" s="418"/>
      <c r="AD465" s="418"/>
      <c r="AE465" s="418"/>
      <c r="AF465" s="418"/>
      <c r="AG465" s="418"/>
    </row>
    <row r="466" spans="8:33" ht="14.25"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  <c r="T466" s="418"/>
      <c r="U466" s="418"/>
      <c r="V466" s="418"/>
      <c r="W466" s="418"/>
      <c r="X466" s="418"/>
      <c r="Y466" s="418"/>
      <c r="Z466" s="418"/>
      <c r="AA466" s="418"/>
      <c r="AB466" s="418"/>
      <c r="AC466" s="418"/>
      <c r="AD466" s="418"/>
      <c r="AE466" s="418"/>
      <c r="AF466" s="418"/>
      <c r="AG466" s="418"/>
    </row>
    <row r="467" spans="8:33" ht="14.25"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  <c r="T467" s="418"/>
      <c r="U467" s="418"/>
      <c r="V467" s="418"/>
      <c r="W467" s="418"/>
      <c r="X467" s="418"/>
      <c r="Y467" s="418"/>
      <c r="Z467" s="418"/>
      <c r="AA467" s="418"/>
      <c r="AB467" s="418"/>
      <c r="AC467" s="418"/>
      <c r="AD467" s="418"/>
      <c r="AE467" s="418"/>
      <c r="AF467" s="418"/>
      <c r="AG467" s="418"/>
    </row>
    <row r="468" spans="8:33" ht="14.25"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  <c r="T468" s="418"/>
      <c r="U468" s="418"/>
      <c r="V468" s="418"/>
      <c r="W468" s="418"/>
      <c r="X468" s="418"/>
      <c r="Y468" s="418"/>
      <c r="Z468" s="418"/>
      <c r="AA468" s="418"/>
      <c r="AB468" s="418"/>
      <c r="AC468" s="418"/>
      <c r="AD468" s="418"/>
      <c r="AE468" s="418"/>
      <c r="AF468" s="418"/>
      <c r="AG468" s="418"/>
    </row>
    <row r="469" spans="8:33" ht="14.25"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  <c r="T469" s="418"/>
      <c r="U469" s="418"/>
      <c r="V469" s="418"/>
      <c r="W469" s="418"/>
      <c r="X469" s="418"/>
      <c r="Y469" s="418"/>
      <c r="Z469" s="418"/>
      <c r="AA469" s="418"/>
      <c r="AB469" s="418"/>
      <c r="AC469" s="418"/>
      <c r="AD469" s="418"/>
      <c r="AE469" s="418"/>
      <c r="AF469" s="418"/>
      <c r="AG469" s="418"/>
    </row>
    <row r="470" spans="8:33" ht="14.25"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  <c r="T470" s="418"/>
      <c r="U470" s="418"/>
      <c r="V470" s="418"/>
      <c r="W470" s="418"/>
      <c r="X470" s="418"/>
      <c r="Y470" s="418"/>
      <c r="Z470" s="418"/>
      <c r="AA470" s="418"/>
      <c r="AB470" s="418"/>
      <c r="AC470" s="418"/>
      <c r="AD470" s="418"/>
      <c r="AE470" s="418"/>
      <c r="AF470" s="418"/>
      <c r="AG470" s="418"/>
    </row>
    <row r="471" spans="8:33" ht="14.25"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  <c r="T471" s="418"/>
      <c r="U471" s="418"/>
      <c r="V471" s="418"/>
      <c r="W471" s="418"/>
      <c r="X471" s="418"/>
      <c r="Y471" s="418"/>
      <c r="Z471" s="418"/>
      <c r="AA471" s="418"/>
      <c r="AB471" s="418"/>
      <c r="AC471" s="418"/>
      <c r="AD471" s="418"/>
      <c r="AE471" s="418"/>
      <c r="AF471" s="418"/>
      <c r="AG471" s="418"/>
    </row>
    <row r="472" spans="8:33" ht="14.25"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  <c r="T472" s="418"/>
      <c r="U472" s="418"/>
      <c r="V472" s="418"/>
      <c r="W472" s="418"/>
      <c r="X472" s="418"/>
      <c r="Y472" s="418"/>
      <c r="Z472" s="418"/>
      <c r="AA472" s="418"/>
      <c r="AB472" s="418"/>
      <c r="AC472" s="418"/>
      <c r="AD472" s="418"/>
      <c r="AE472" s="418"/>
      <c r="AF472" s="418"/>
      <c r="AG472" s="418"/>
    </row>
    <row r="473" spans="8:33" ht="14.25"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  <c r="T473" s="418"/>
      <c r="U473" s="418"/>
      <c r="V473" s="418"/>
      <c r="W473" s="418"/>
      <c r="X473" s="418"/>
      <c r="Y473" s="418"/>
      <c r="Z473" s="418"/>
      <c r="AA473" s="418"/>
      <c r="AB473" s="418"/>
      <c r="AC473" s="418"/>
      <c r="AD473" s="418"/>
      <c r="AE473" s="418"/>
      <c r="AF473" s="418"/>
      <c r="AG473" s="418"/>
    </row>
    <row r="474" spans="8:33" ht="14.25"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  <c r="T474" s="418"/>
      <c r="U474" s="418"/>
      <c r="V474" s="418"/>
      <c r="W474" s="418"/>
      <c r="X474" s="418"/>
      <c r="Y474" s="418"/>
      <c r="Z474" s="418"/>
      <c r="AA474" s="418"/>
      <c r="AB474" s="418"/>
      <c r="AC474" s="418"/>
      <c r="AD474" s="418"/>
      <c r="AE474" s="418"/>
      <c r="AF474" s="418"/>
      <c r="AG474" s="418"/>
    </row>
    <row r="475" spans="8:33" ht="14.25"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  <c r="T475" s="418"/>
      <c r="U475" s="418"/>
      <c r="V475" s="418"/>
      <c r="W475" s="418"/>
      <c r="X475" s="418"/>
      <c r="Y475" s="418"/>
      <c r="Z475" s="418"/>
      <c r="AA475" s="418"/>
      <c r="AB475" s="418"/>
      <c r="AC475" s="418"/>
      <c r="AD475" s="418"/>
      <c r="AE475" s="418"/>
      <c r="AF475" s="418"/>
      <c r="AG475" s="418"/>
    </row>
    <row r="476" spans="8:33" ht="14.25"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  <c r="T476" s="418"/>
      <c r="U476" s="418"/>
      <c r="V476" s="418"/>
      <c r="W476" s="418"/>
      <c r="X476" s="418"/>
      <c r="Y476" s="418"/>
      <c r="Z476" s="418"/>
      <c r="AA476" s="418"/>
      <c r="AB476" s="418"/>
      <c r="AC476" s="418"/>
      <c r="AD476" s="418"/>
      <c r="AE476" s="418"/>
      <c r="AF476" s="418"/>
      <c r="AG476" s="418"/>
    </row>
    <row r="477" spans="8:33" ht="14.25"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  <c r="T477" s="418"/>
      <c r="U477" s="418"/>
      <c r="V477" s="418"/>
      <c r="W477" s="418"/>
      <c r="X477" s="418"/>
      <c r="Y477" s="418"/>
      <c r="Z477" s="418"/>
      <c r="AA477" s="418"/>
      <c r="AB477" s="418"/>
      <c r="AC477" s="418"/>
      <c r="AD477" s="418"/>
      <c r="AE477" s="418"/>
      <c r="AF477" s="418"/>
      <c r="AG477" s="418"/>
    </row>
  </sheetData>
  <mergeCells count="4609">
    <mergeCell ref="R342:R343"/>
    <mergeCell ref="R344:R345"/>
    <mergeCell ref="R346:R347"/>
    <mergeCell ref="R348:R349"/>
    <mergeCell ref="R310:R311"/>
    <mergeCell ref="R312:R313"/>
    <mergeCell ref="R314:R315"/>
    <mergeCell ref="R316:R317"/>
    <mergeCell ref="R300:R301"/>
    <mergeCell ref="R302:R303"/>
    <mergeCell ref="R304:R305"/>
    <mergeCell ref="R306:R307"/>
    <mergeCell ref="R292:R293"/>
    <mergeCell ref="R294:R295"/>
    <mergeCell ref="R296:R297"/>
    <mergeCell ref="R298:R299"/>
    <mergeCell ref="R282:R283"/>
    <mergeCell ref="R284:R285"/>
    <mergeCell ref="R286:R287"/>
    <mergeCell ref="R288:R289"/>
    <mergeCell ref="R272:R273"/>
    <mergeCell ref="R274:R275"/>
    <mergeCell ref="R276:R277"/>
    <mergeCell ref="R278:R279"/>
    <mergeCell ref="R254:R255"/>
    <mergeCell ref="R256:R257"/>
    <mergeCell ref="R258:R259"/>
    <mergeCell ref="R260:R261"/>
    <mergeCell ref="R244:R245"/>
    <mergeCell ref="R246:R247"/>
    <mergeCell ref="R248:R249"/>
    <mergeCell ref="R250:R251"/>
    <mergeCell ref="R234:R235"/>
    <mergeCell ref="R236:R237"/>
    <mergeCell ref="R238:R239"/>
    <mergeCell ref="R240:R241"/>
    <mergeCell ref="R226:R227"/>
    <mergeCell ref="R228:R229"/>
    <mergeCell ref="R230:R231"/>
    <mergeCell ref="R232:R233"/>
    <mergeCell ref="R218:R219"/>
    <mergeCell ref="R220:R221"/>
    <mergeCell ref="R222:R223"/>
    <mergeCell ref="R224:R225"/>
    <mergeCell ref="R210:R211"/>
    <mergeCell ref="R212:R213"/>
    <mergeCell ref="R214:R215"/>
    <mergeCell ref="R216:R217"/>
    <mergeCell ref="R202:R203"/>
    <mergeCell ref="R204:R205"/>
    <mergeCell ref="R206:R207"/>
    <mergeCell ref="R208:R209"/>
    <mergeCell ref="R194:R195"/>
    <mergeCell ref="R196:R197"/>
    <mergeCell ref="R198:R199"/>
    <mergeCell ref="R200:R201"/>
    <mergeCell ref="R184:R185"/>
    <mergeCell ref="R186:R187"/>
    <mergeCell ref="R188:R189"/>
    <mergeCell ref="R190:R191"/>
    <mergeCell ref="R174:R175"/>
    <mergeCell ref="R176:R177"/>
    <mergeCell ref="R178:R179"/>
    <mergeCell ref="R180:R181"/>
    <mergeCell ref="R166:R167"/>
    <mergeCell ref="R168:R169"/>
    <mergeCell ref="R170:R171"/>
    <mergeCell ref="R172:R173"/>
    <mergeCell ref="R158:R159"/>
    <mergeCell ref="R160:R161"/>
    <mergeCell ref="R162:R163"/>
    <mergeCell ref="R164:R165"/>
    <mergeCell ref="R138:R139"/>
    <mergeCell ref="R140:R141"/>
    <mergeCell ref="R142:R143"/>
    <mergeCell ref="R144:R145"/>
    <mergeCell ref="R130:R131"/>
    <mergeCell ref="R132:R133"/>
    <mergeCell ref="R134:R135"/>
    <mergeCell ref="R136:R137"/>
    <mergeCell ref="R122:R123"/>
    <mergeCell ref="R124:R125"/>
    <mergeCell ref="R126:R127"/>
    <mergeCell ref="R128:R129"/>
    <mergeCell ref="R114:R115"/>
    <mergeCell ref="R116:R117"/>
    <mergeCell ref="R118:R119"/>
    <mergeCell ref="R120:R121"/>
    <mergeCell ref="R104:R105"/>
    <mergeCell ref="R106:R107"/>
    <mergeCell ref="R108:R109"/>
    <mergeCell ref="R110:R111"/>
    <mergeCell ref="R92:R93"/>
    <mergeCell ref="R94:R95"/>
    <mergeCell ref="R96:R97"/>
    <mergeCell ref="R98:R99"/>
    <mergeCell ref="R80:R81"/>
    <mergeCell ref="R82:R83"/>
    <mergeCell ref="R84:R85"/>
    <mergeCell ref="R86:R87"/>
    <mergeCell ref="R72:R73"/>
    <mergeCell ref="R74:R75"/>
    <mergeCell ref="R76:R77"/>
    <mergeCell ref="R78:R79"/>
    <mergeCell ref="R64:R65"/>
    <mergeCell ref="R66:R67"/>
    <mergeCell ref="R68:R69"/>
    <mergeCell ref="R70:R71"/>
    <mergeCell ref="R56:R57"/>
    <mergeCell ref="R58:R59"/>
    <mergeCell ref="R60:R61"/>
    <mergeCell ref="R62:R63"/>
    <mergeCell ref="R38:R39"/>
    <mergeCell ref="R40:R41"/>
    <mergeCell ref="R42:R43"/>
    <mergeCell ref="R44:R45"/>
    <mergeCell ref="R30:R31"/>
    <mergeCell ref="R32:R33"/>
    <mergeCell ref="R34:R35"/>
    <mergeCell ref="R36:R37"/>
    <mergeCell ref="AF348:AF349"/>
    <mergeCell ref="AG348:AG349"/>
    <mergeCell ref="R14:R15"/>
    <mergeCell ref="R16:R17"/>
    <mergeCell ref="R18:R19"/>
    <mergeCell ref="R20:R21"/>
    <mergeCell ref="R22:R23"/>
    <mergeCell ref="R24:R25"/>
    <mergeCell ref="R26:R27"/>
    <mergeCell ref="R28:R29"/>
    <mergeCell ref="AB348:AB349"/>
    <mergeCell ref="AC348:AC349"/>
    <mergeCell ref="AD348:AD349"/>
    <mergeCell ref="AE348:AE349"/>
    <mergeCell ref="X348:X349"/>
    <mergeCell ref="Y348:Y349"/>
    <mergeCell ref="Z348:Z349"/>
    <mergeCell ref="AA348:AA349"/>
    <mergeCell ref="Q348:Q349"/>
    <mergeCell ref="S348:S349"/>
    <mergeCell ref="T348:T349"/>
    <mergeCell ref="U348:U349"/>
    <mergeCell ref="AF346:AF347"/>
    <mergeCell ref="AG346:AG347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B346:AB347"/>
    <mergeCell ref="AC346:AC347"/>
    <mergeCell ref="AD346:AD347"/>
    <mergeCell ref="AE346:AE347"/>
    <mergeCell ref="X346:X347"/>
    <mergeCell ref="Y346:Y347"/>
    <mergeCell ref="Z346:Z347"/>
    <mergeCell ref="AA346:AA347"/>
    <mergeCell ref="Q346:Q347"/>
    <mergeCell ref="S346:S347"/>
    <mergeCell ref="T346:T347"/>
    <mergeCell ref="U346:U347"/>
    <mergeCell ref="AF344:AF345"/>
    <mergeCell ref="AG344:AG345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B344:AB345"/>
    <mergeCell ref="AC344:AC345"/>
    <mergeCell ref="AD344:AD345"/>
    <mergeCell ref="AE344:AE345"/>
    <mergeCell ref="X344:X345"/>
    <mergeCell ref="Y344:Y345"/>
    <mergeCell ref="Z344:Z345"/>
    <mergeCell ref="AA344:AA345"/>
    <mergeCell ref="S344:S345"/>
    <mergeCell ref="T344:T345"/>
    <mergeCell ref="U344:U345"/>
    <mergeCell ref="V344:V345"/>
    <mergeCell ref="N344:N345"/>
    <mergeCell ref="O344:O345"/>
    <mergeCell ref="P344:P345"/>
    <mergeCell ref="Q344:Q345"/>
    <mergeCell ref="J344:J345"/>
    <mergeCell ref="K344:K345"/>
    <mergeCell ref="L344:L345"/>
    <mergeCell ref="M344:M345"/>
    <mergeCell ref="AF306:AF307"/>
    <mergeCell ref="AG306:AG307"/>
    <mergeCell ref="A344:A349"/>
    <mergeCell ref="B344:B349"/>
    <mergeCell ref="C344:C349"/>
    <mergeCell ref="D344:D349"/>
    <mergeCell ref="E344:E349"/>
    <mergeCell ref="F344:F349"/>
    <mergeCell ref="G344:G349"/>
    <mergeCell ref="I344:I345"/>
    <mergeCell ref="AB306:AB307"/>
    <mergeCell ref="AC306:AC307"/>
    <mergeCell ref="AD306:AD307"/>
    <mergeCell ref="AE306:AE307"/>
    <mergeCell ref="Q306:Q307"/>
    <mergeCell ref="S306:S307"/>
    <mergeCell ref="T306:T307"/>
    <mergeCell ref="U306:U307"/>
    <mergeCell ref="AF304:AF305"/>
    <mergeCell ref="AG304:AG305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B304:AB305"/>
    <mergeCell ref="AC304:AC305"/>
    <mergeCell ref="AD304:AD305"/>
    <mergeCell ref="AE304:AE305"/>
    <mergeCell ref="Q304:Q305"/>
    <mergeCell ref="S304:S305"/>
    <mergeCell ref="T304:T305"/>
    <mergeCell ref="U304:U305"/>
    <mergeCell ref="AF302:AF303"/>
    <mergeCell ref="AG302:AG303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B302:AB303"/>
    <mergeCell ref="AC302:AC303"/>
    <mergeCell ref="AD302:AD303"/>
    <mergeCell ref="AE302:AE303"/>
    <mergeCell ref="T302:T303"/>
    <mergeCell ref="U302:U303"/>
    <mergeCell ref="V302:V303"/>
    <mergeCell ref="W302:W303"/>
    <mergeCell ref="O302:O303"/>
    <mergeCell ref="P302:P303"/>
    <mergeCell ref="Q302:Q303"/>
    <mergeCell ref="S302:S303"/>
    <mergeCell ref="K302:K303"/>
    <mergeCell ref="L302:L303"/>
    <mergeCell ref="M302:M303"/>
    <mergeCell ref="N302:N303"/>
    <mergeCell ref="E302:E307"/>
    <mergeCell ref="F302:F307"/>
    <mergeCell ref="G302:G307"/>
    <mergeCell ref="I302:I303"/>
    <mergeCell ref="A302:A307"/>
    <mergeCell ref="B302:B307"/>
    <mergeCell ref="C302:C307"/>
    <mergeCell ref="D302:D307"/>
    <mergeCell ref="Z10:Z12"/>
    <mergeCell ref="Z340:Z341"/>
    <mergeCell ref="Z342:Z343"/>
    <mergeCell ref="Z350:Z351"/>
    <mergeCell ref="Z332:Z333"/>
    <mergeCell ref="Z334:Z335"/>
    <mergeCell ref="Z336:Z337"/>
    <mergeCell ref="Z338:Z339"/>
    <mergeCell ref="Z314:Z315"/>
    <mergeCell ref="Z316:Z317"/>
    <mergeCell ref="Z318:Z319"/>
    <mergeCell ref="Z354:Z355"/>
    <mergeCell ref="Z352:Z353"/>
    <mergeCell ref="Z300:Z301"/>
    <mergeCell ref="Z308:Z309"/>
    <mergeCell ref="Z310:Z311"/>
    <mergeCell ref="Z312:Z313"/>
    <mergeCell ref="Z302:Z303"/>
    <mergeCell ref="Z304:Z305"/>
    <mergeCell ref="Z306:Z307"/>
    <mergeCell ref="Z292:Z293"/>
    <mergeCell ref="Z294:Z295"/>
    <mergeCell ref="Z296:Z297"/>
    <mergeCell ref="Z298:Z299"/>
    <mergeCell ref="Z284:Z285"/>
    <mergeCell ref="Z286:Z287"/>
    <mergeCell ref="Z288:Z289"/>
    <mergeCell ref="Z290:Z291"/>
    <mergeCell ref="Z276:Z277"/>
    <mergeCell ref="Z278:Z279"/>
    <mergeCell ref="Z280:Z281"/>
    <mergeCell ref="Z282:Z283"/>
    <mergeCell ref="Z268:Z269"/>
    <mergeCell ref="Z270:Z271"/>
    <mergeCell ref="Z272:Z273"/>
    <mergeCell ref="Z274:Z275"/>
    <mergeCell ref="Z260:Z261"/>
    <mergeCell ref="Z262:Z263"/>
    <mergeCell ref="Z264:Z265"/>
    <mergeCell ref="Z266:Z267"/>
    <mergeCell ref="Z252:Z253"/>
    <mergeCell ref="Z254:Z255"/>
    <mergeCell ref="Z256:Z257"/>
    <mergeCell ref="Z258:Z259"/>
    <mergeCell ref="Z244:Z245"/>
    <mergeCell ref="Z246:Z247"/>
    <mergeCell ref="Z248:Z249"/>
    <mergeCell ref="Z250:Z251"/>
    <mergeCell ref="Z236:Z237"/>
    <mergeCell ref="Z238:Z239"/>
    <mergeCell ref="Z240:Z241"/>
    <mergeCell ref="Z242:Z243"/>
    <mergeCell ref="Z228:Z229"/>
    <mergeCell ref="Z230:Z231"/>
    <mergeCell ref="Z232:Z233"/>
    <mergeCell ref="Z234:Z235"/>
    <mergeCell ref="Z220:Z221"/>
    <mergeCell ref="Z222:Z223"/>
    <mergeCell ref="Z224:Z225"/>
    <mergeCell ref="Z226:Z227"/>
    <mergeCell ref="Z212:Z213"/>
    <mergeCell ref="Z214:Z215"/>
    <mergeCell ref="Z216:Z217"/>
    <mergeCell ref="Z218:Z219"/>
    <mergeCell ref="Z204:Z205"/>
    <mergeCell ref="Z206:Z207"/>
    <mergeCell ref="Z208:Z209"/>
    <mergeCell ref="Z210:Z211"/>
    <mergeCell ref="Z196:Z197"/>
    <mergeCell ref="Z198:Z199"/>
    <mergeCell ref="Z200:Z201"/>
    <mergeCell ref="Z202:Z203"/>
    <mergeCell ref="Z188:Z189"/>
    <mergeCell ref="Z190:Z191"/>
    <mergeCell ref="Z192:Z193"/>
    <mergeCell ref="Z194:Z195"/>
    <mergeCell ref="Z180:Z181"/>
    <mergeCell ref="Z182:Z183"/>
    <mergeCell ref="Z184:Z185"/>
    <mergeCell ref="Z186:Z187"/>
    <mergeCell ref="Z172:Z173"/>
    <mergeCell ref="Z174:Z175"/>
    <mergeCell ref="Z176:Z177"/>
    <mergeCell ref="Z178:Z179"/>
    <mergeCell ref="Z164:Z165"/>
    <mergeCell ref="Z166:Z167"/>
    <mergeCell ref="Z168:Z169"/>
    <mergeCell ref="Z170:Z171"/>
    <mergeCell ref="Z156:Z157"/>
    <mergeCell ref="Z158:Z159"/>
    <mergeCell ref="Z160:Z161"/>
    <mergeCell ref="Z162:Z163"/>
    <mergeCell ref="Z142:Z143"/>
    <mergeCell ref="Z144:Z145"/>
    <mergeCell ref="Z146:Z147"/>
    <mergeCell ref="Z154:Z155"/>
    <mergeCell ref="Z134:Z135"/>
    <mergeCell ref="Z136:Z137"/>
    <mergeCell ref="Z138:Z139"/>
    <mergeCell ref="Z140:Z141"/>
    <mergeCell ref="Z126:Z127"/>
    <mergeCell ref="Z128:Z129"/>
    <mergeCell ref="Z130:Z131"/>
    <mergeCell ref="Z132:Z133"/>
    <mergeCell ref="Z118:Z119"/>
    <mergeCell ref="Z120:Z121"/>
    <mergeCell ref="Z122:Z123"/>
    <mergeCell ref="Z124:Z125"/>
    <mergeCell ref="Z110:Z111"/>
    <mergeCell ref="Z112:Z113"/>
    <mergeCell ref="Z114:Z115"/>
    <mergeCell ref="Z116:Z117"/>
    <mergeCell ref="Z102:Z103"/>
    <mergeCell ref="Z104:Z105"/>
    <mergeCell ref="Z106:Z107"/>
    <mergeCell ref="Z108:Z109"/>
    <mergeCell ref="Z94:Z95"/>
    <mergeCell ref="Z96:Z97"/>
    <mergeCell ref="Z98:Z99"/>
    <mergeCell ref="Z100:Z101"/>
    <mergeCell ref="Z86:Z87"/>
    <mergeCell ref="Z88:Z89"/>
    <mergeCell ref="Z90:Z91"/>
    <mergeCell ref="Z92:Z93"/>
    <mergeCell ref="Z78:Z79"/>
    <mergeCell ref="Z80:Z81"/>
    <mergeCell ref="Z82:Z83"/>
    <mergeCell ref="Z84:Z85"/>
    <mergeCell ref="Z70:Z71"/>
    <mergeCell ref="Z72:Z73"/>
    <mergeCell ref="Z74:Z75"/>
    <mergeCell ref="Z76:Z77"/>
    <mergeCell ref="Z62:Z63"/>
    <mergeCell ref="Z64:Z65"/>
    <mergeCell ref="Z66:Z67"/>
    <mergeCell ref="Z68:Z69"/>
    <mergeCell ref="Z54:Z55"/>
    <mergeCell ref="Z56:Z57"/>
    <mergeCell ref="Z58:Z59"/>
    <mergeCell ref="Z60:Z61"/>
    <mergeCell ref="Z46:Z47"/>
    <mergeCell ref="Z48:Z49"/>
    <mergeCell ref="Z50:Z51"/>
    <mergeCell ref="Z52:Z53"/>
    <mergeCell ref="Z38:Z39"/>
    <mergeCell ref="Z40:Z41"/>
    <mergeCell ref="Z42:Z43"/>
    <mergeCell ref="Z44:Z45"/>
    <mergeCell ref="Z30:Z31"/>
    <mergeCell ref="Z32:Z33"/>
    <mergeCell ref="Z34:Z35"/>
    <mergeCell ref="Z36:Z37"/>
    <mergeCell ref="Z22:Z23"/>
    <mergeCell ref="Z24:Z25"/>
    <mergeCell ref="Z26:Z27"/>
    <mergeCell ref="Z28:Z29"/>
    <mergeCell ref="X354:X355"/>
    <mergeCell ref="Y354:Y355"/>
    <mergeCell ref="W10:W12"/>
    <mergeCell ref="X10:X12"/>
    <mergeCell ref="Y10:Y12"/>
    <mergeCell ref="X350:X351"/>
    <mergeCell ref="Y350:Y351"/>
    <mergeCell ref="X352:X353"/>
    <mergeCell ref="Y352:Y353"/>
    <mergeCell ref="X340:X341"/>
    <mergeCell ref="X334:X335"/>
    <mergeCell ref="Y334:Y335"/>
    <mergeCell ref="Y340:Y341"/>
    <mergeCell ref="X342:X343"/>
    <mergeCell ref="Y342:Y343"/>
    <mergeCell ref="X336:X337"/>
    <mergeCell ref="Y336:Y337"/>
    <mergeCell ref="X338:X339"/>
    <mergeCell ref="Y338:Y339"/>
    <mergeCell ref="X318:X319"/>
    <mergeCell ref="Y318:Y319"/>
    <mergeCell ref="X332:X333"/>
    <mergeCell ref="Y332:Y333"/>
    <mergeCell ref="Y320:Y321"/>
    <mergeCell ref="X314:X315"/>
    <mergeCell ref="Y314:Y315"/>
    <mergeCell ref="X316:X317"/>
    <mergeCell ref="Y316:Y317"/>
    <mergeCell ref="X310:X311"/>
    <mergeCell ref="Y310:Y311"/>
    <mergeCell ref="X312:X313"/>
    <mergeCell ref="Y312:Y313"/>
    <mergeCell ref="X300:X301"/>
    <mergeCell ref="Y300:Y301"/>
    <mergeCell ref="X308:X309"/>
    <mergeCell ref="Y308:Y309"/>
    <mergeCell ref="X302:X303"/>
    <mergeCell ref="Y302:Y303"/>
    <mergeCell ref="X304:X305"/>
    <mergeCell ref="Y304:Y305"/>
    <mergeCell ref="X306:X307"/>
    <mergeCell ref="Y306:Y307"/>
    <mergeCell ref="X296:X297"/>
    <mergeCell ref="Y296:Y297"/>
    <mergeCell ref="X298:X299"/>
    <mergeCell ref="Y298:Y299"/>
    <mergeCell ref="X292:X293"/>
    <mergeCell ref="Y292:Y293"/>
    <mergeCell ref="X294:X295"/>
    <mergeCell ref="Y294:Y295"/>
    <mergeCell ref="X288:X289"/>
    <mergeCell ref="Y288:Y289"/>
    <mergeCell ref="X290:X291"/>
    <mergeCell ref="Y290:Y291"/>
    <mergeCell ref="X284:X285"/>
    <mergeCell ref="Y284:Y285"/>
    <mergeCell ref="X286:X287"/>
    <mergeCell ref="Y286:Y287"/>
    <mergeCell ref="X280:X281"/>
    <mergeCell ref="Y280:Y281"/>
    <mergeCell ref="X282:X283"/>
    <mergeCell ref="Y282:Y283"/>
    <mergeCell ref="X276:X277"/>
    <mergeCell ref="Y276:Y277"/>
    <mergeCell ref="X278:X279"/>
    <mergeCell ref="Y278:Y279"/>
    <mergeCell ref="X272:X273"/>
    <mergeCell ref="Y272:Y273"/>
    <mergeCell ref="X274:X275"/>
    <mergeCell ref="Y274:Y275"/>
    <mergeCell ref="X268:X269"/>
    <mergeCell ref="Y268:Y269"/>
    <mergeCell ref="X270:X271"/>
    <mergeCell ref="Y270:Y271"/>
    <mergeCell ref="X264:X265"/>
    <mergeCell ref="Y264:Y265"/>
    <mergeCell ref="X266:X267"/>
    <mergeCell ref="Y266:Y267"/>
    <mergeCell ref="X260:X261"/>
    <mergeCell ref="Y260:Y261"/>
    <mergeCell ref="X262:X263"/>
    <mergeCell ref="Y262:Y263"/>
    <mergeCell ref="X256:X257"/>
    <mergeCell ref="Y256:Y257"/>
    <mergeCell ref="X258:X259"/>
    <mergeCell ref="Y258:Y259"/>
    <mergeCell ref="X252:X253"/>
    <mergeCell ref="Y252:Y253"/>
    <mergeCell ref="X254:X255"/>
    <mergeCell ref="Y254:Y255"/>
    <mergeCell ref="X248:X249"/>
    <mergeCell ref="Y248:Y249"/>
    <mergeCell ref="X250:X251"/>
    <mergeCell ref="Y250:Y251"/>
    <mergeCell ref="X244:X245"/>
    <mergeCell ref="Y244:Y245"/>
    <mergeCell ref="X246:X247"/>
    <mergeCell ref="Y246:Y247"/>
    <mergeCell ref="X240:X241"/>
    <mergeCell ref="Y240:Y241"/>
    <mergeCell ref="X242:X243"/>
    <mergeCell ref="Y242:Y243"/>
    <mergeCell ref="X236:X237"/>
    <mergeCell ref="Y236:Y237"/>
    <mergeCell ref="X238:X239"/>
    <mergeCell ref="Y238:Y239"/>
    <mergeCell ref="X232:X233"/>
    <mergeCell ref="Y232:Y233"/>
    <mergeCell ref="X234:X235"/>
    <mergeCell ref="Y234:Y235"/>
    <mergeCell ref="X228:X229"/>
    <mergeCell ref="Y228:Y229"/>
    <mergeCell ref="X230:X231"/>
    <mergeCell ref="Y230:Y231"/>
    <mergeCell ref="X224:X225"/>
    <mergeCell ref="Y224:Y225"/>
    <mergeCell ref="X226:X227"/>
    <mergeCell ref="Y226:Y227"/>
    <mergeCell ref="X220:X221"/>
    <mergeCell ref="Y220:Y221"/>
    <mergeCell ref="X222:X223"/>
    <mergeCell ref="Y222:Y223"/>
    <mergeCell ref="X216:X217"/>
    <mergeCell ref="Y216:Y217"/>
    <mergeCell ref="X218:X219"/>
    <mergeCell ref="Y218:Y219"/>
    <mergeCell ref="X212:X213"/>
    <mergeCell ref="Y212:Y213"/>
    <mergeCell ref="X214:X215"/>
    <mergeCell ref="Y214:Y215"/>
    <mergeCell ref="X208:X209"/>
    <mergeCell ref="Y208:Y209"/>
    <mergeCell ref="X210:X211"/>
    <mergeCell ref="Y210:Y211"/>
    <mergeCell ref="X204:X205"/>
    <mergeCell ref="Y204:Y205"/>
    <mergeCell ref="X206:X207"/>
    <mergeCell ref="Y206:Y207"/>
    <mergeCell ref="X200:X201"/>
    <mergeCell ref="Y200:Y201"/>
    <mergeCell ref="X202:X203"/>
    <mergeCell ref="Y202:Y203"/>
    <mergeCell ref="X196:X197"/>
    <mergeCell ref="Y196:Y197"/>
    <mergeCell ref="X198:X199"/>
    <mergeCell ref="Y198:Y199"/>
    <mergeCell ref="X192:X193"/>
    <mergeCell ref="Y192:Y193"/>
    <mergeCell ref="X194:X195"/>
    <mergeCell ref="Y194:Y195"/>
    <mergeCell ref="X188:X189"/>
    <mergeCell ref="Y188:Y189"/>
    <mergeCell ref="X190:X191"/>
    <mergeCell ref="Y190:Y191"/>
    <mergeCell ref="X184:X185"/>
    <mergeCell ref="Y184:Y185"/>
    <mergeCell ref="X186:X187"/>
    <mergeCell ref="Y186:Y187"/>
    <mergeCell ref="X180:X181"/>
    <mergeCell ref="Y180:Y181"/>
    <mergeCell ref="X182:X183"/>
    <mergeCell ref="Y182:Y183"/>
    <mergeCell ref="X176:X177"/>
    <mergeCell ref="Y176:Y177"/>
    <mergeCell ref="X178:X179"/>
    <mergeCell ref="Y178:Y179"/>
    <mergeCell ref="X172:X173"/>
    <mergeCell ref="Y172:Y173"/>
    <mergeCell ref="X174:X175"/>
    <mergeCell ref="Y174:Y175"/>
    <mergeCell ref="X168:X169"/>
    <mergeCell ref="Y168:Y169"/>
    <mergeCell ref="X170:X171"/>
    <mergeCell ref="Y170:Y171"/>
    <mergeCell ref="X164:X165"/>
    <mergeCell ref="Y164:Y165"/>
    <mergeCell ref="X166:X167"/>
    <mergeCell ref="Y166:Y167"/>
    <mergeCell ref="X160:X161"/>
    <mergeCell ref="Y160:Y161"/>
    <mergeCell ref="X162:X163"/>
    <mergeCell ref="Y162:Y163"/>
    <mergeCell ref="X156:X157"/>
    <mergeCell ref="Y156:Y157"/>
    <mergeCell ref="X158:X159"/>
    <mergeCell ref="Y158:Y159"/>
    <mergeCell ref="X152:X153"/>
    <mergeCell ref="Y152:Y153"/>
    <mergeCell ref="X154:X155"/>
    <mergeCell ref="Y154:Y155"/>
    <mergeCell ref="X148:X149"/>
    <mergeCell ref="Y148:Y149"/>
    <mergeCell ref="X150:X151"/>
    <mergeCell ref="Y150:Y151"/>
    <mergeCell ref="X144:X145"/>
    <mergeCell ref="Y144:Y145"/>
    <mergeCell ref="X146:X147"/>
    <mergeCell ref="Y146:Y147"/>
    <mergeCell ref="X140:X141"/>
    <mergeCell ref="Y140:Y141"/>
    <mergeCell ref="X142:X143"/>
    <mergeCell ref="Y142:Y143"/>
    <mergeCell ref="X136:X137"/>
    <mergeCell ref="Y136:Y137"/>
    <mergeCell ref="X138:X139"/>
    <mergeCell ref="Y138:Y139"/>
    <mergeCell ref="X132:X133"/>
    <mergeCell ref="Y132:Y133"/>
    <mergeCell ref="X134:X135"/>
    <mergeCell ref="Y134:Y135"/>
    <mergeCell ref="X128:X129"/>
    <mergeCell ref="Y128:Y129"/>
    <mergeCell ref="X130:X131"/>
    <mergeCell ref="Y130:Y131"/>
    <mergeCell ref="X124:X125"/>
    <mergeCell ref="Y124:Y125"/>
    <mergeCell ref="X126:X127"/>
    <mergeCell ref="Y126:Y127"/>
    <mergeCell ref="X120:X121"/>
    <mergeCell ref="Y120:Y121"/>
    <mergeCell ref="X122:X123"/>
    <mergeCell ref="Y122:Y123"/>
    <mergeCell ref="X116:X117"/>
    <mergeCell ref="Y116:Y117"/>
    <mergeCell ref="X118:X119"/>
    <mergeCell ref="Y118:Y119"/>
    <mergeCell ref="X112:X113"/>
    <mergeCell ref="Y112:Y113"/>
    <mergeCell ref="X114:X115"/>
    <mergeCell ref="Y114:Y115"/>
    <mergeCell ref="X108:X109"/>
    <mergeCell ref="Y108:Y109"/>
    <mergeCell ref="X110:X111"/>
    <mergeCell ref="Y110:Y111"/>
    <mergeCell ref="X104:X105"/>
    <mergeCell ref="Y104:Y105"/>
    <mergeCell ref="X106:X107"/>
    <mergeCell ref="Y106:Y107"/>
    <mergeCell ref="X100:X101"/>
    <mergeCell ref="Y100:Y101"/>
    <mergeCell ref="X102:X103"/>
    <mergeCell ref="Y102:Y103"/>
    <mergeCell ref="X96:X97"/>
    <mergeCell ref="Y96:Y97"/>
    <mergeCell ref="X98:X99"/>
    <mergeCell ref="Y98:Y99"/>
    <mergeCell ref="X92:X93"/>
    <mergeCell ref="Y92:Y93"/>
    <mergeCell ref="X94:X95"/>
    <mergeCell ref="Y94:Y95"/>
    <mergeCell ref="X88:X89"/>
    <mergeCell ref="Y88:Y89"/>
    <mergeCell ref="X90:X91"/>
    <mergeCell ref="Y90:Y91"/>
    <mergeCell ref="X84:X85"/>
    <mergeCell ref="Y84:Y85"/>
    <mergeCell ref="X86:X87"/>
    <mergeCell ref="Y86:Y87"/>
    <mergeCell ref="X80:X81"/>
    <mergeCell ref="Y80:Y81"/>
    <mergeCell ref="X82:X83"/>
    <mergeCell ref="Y82:Y83"/>
    <mergeCell ref="X76:X77"/>
    <mergeCell ref="Y76:Y77"/>
    <mergeCell ref="X78:X79"/>
    <mergeCell ref="Y78:Y79"/>
    <mergeCell ref="X72:X73"/>
    <mergeCell ref="Y72:Y73"/>
    <mergeCell ref="X74:X75"/>
    <mergeCell ref="Y74:Y75"/>
    <mergeCell ref="X68:X69"/>
    <mergeCell ref="Y68:Y69"/>
    <mergeCell ref="X70:X71"/>
    <mergeCell ref="Y70:Y71"/>
    <mergeCell ref="X64:X65"/>
    <mergeCell ref="Y64:Y65"/>
    <mergeCell ref="X66:X67"/>
    <mergeCell ref="Y66:Y67"/>
    <mergeCell ref="X60:X61"/>
    <mergeCell ref="Y60:Y61"/>
    <mergeCell ref="X62:X63"/>
    <mergeCell ref="Y62:Y63"/>
    <mergeCell ref="X56:X57"/>
    <mergeCell ref="Y56:Y57"/>
    <mergeCell ref="X58:X59"/>
    <mergeCell ref="Y58:Y59"/>
    <mergeCell ref="X52:X53"/>
    <mergeCell ref="Y52:Y53"/>
    <mergeCell ref="X54:X55"/>
    <mergeCell ref="Y54:Y55"/>
    <mergeCell ref="X48:X49"/>
    <mergeCell ref="Y48:Y49"/>
    <mergeCell ref="X50:X51"/>
    <mergeCell ref="Y50:Y51"/>
    <mergeCell ref="X44:X45"/>
    <mergeCell ref="Y44:Y45"/>
    <mergeCell ref="X46:X47"/>
    <mergeCell ref="Y46:Y47"/>
    <mergeCell ref="X40:X41"/>
    <mergeCell ref="Y40:Y41"/>
    <mergeCell ref="X42:X43"/>
    <mergeCell ref="Y42:Y43"/>
    <mergeCell ref="X36:X37"/>
    <mergeCell ref="Y36:Y37"/>
    <mergeCell ref="X38:X39"/>
    <mergeCell ref="Y38:Y39"/>
    <mergeCell ref="X32:X33"/>
    <mergeCell ref="Y32:Y33"/>
    <mergeCell ref="X34:X35"/>
    <mergeCell ref="Y34:Y35"/>
    <mergeCell ref="X28:X29"/>
    <mergeCell ref="Y28:Y29"/>
    <mergeCell ref="X30:X31"/>
    <mergeCell ref="Y30:Y31"/>
    <mergeCell ref="Y22:Y23"/>
    <mergeCell ref="X24:X25"/>
    <mergeCell ref="Y24:Y25"/>
    <mergeCell ref="X26:X27"/>
    <mergeCell ref="Y26:Y27"/>
    <mergeCell ref="W354:W355"/>
    <mergeCell ref="X14:X15"/>
    <mergeCell ref="Y14:Y15"/>
    <mergeCell ref="X16:X17"/>
    <mergeCell ref="Y16:Y17"/>
    <mergeCell ref="X18:X19"/>
    <mergeCell ref="Y18:Y19"/>
    <mergeCell ref="X20:X21"/>
    <mergeCell ref="Y20:Y21"/>
    <mergeCell ref="X22:X23"/>
    <mergeCell ref="W340:W341"/>
    <mergeCell ref="W342:W343"/>
    <mergeCell ref="W350:W351"/>
    <mergeCell ref="W352:W353"/>
    <mergeCell ref="W344:W345"/>
    <mergeCell ref="W346:W347"/>
    <mergeCell ref="W348:W349"/>
    <mergeCell ref="W332:W333"/>
    <mergeCell ref="W334:W335"/>
    <mergeCell ref="W336:W337"/>
    <mergeCell ref="W338:W339"/>
    <mergeCell ref="W312:W313"/>
    <mergeCell ref="W314:W315"/>
    <mergeCell ref="W316:W317"/>
    <mergeCell ref="W318:W319"/>
    <mergeCell ref="W298:W299"/>
    <mergeCell ref="W300:W301"/>
    <mergeCell ref="W308:W309"/>
    <mergeCell ref="W310:W311"/>
    <mergeCell ref="W304:W305"/>
    <mergeCell ref="W306:W307"/>
    <mergeCell ref="W290:W291"/>
    <mergeCell ref="W292:W293"/>
    <mergeCell ref="W294:W295"/>
    <mergeCell ref="W296:W297"/>
    <mergeCell ref="W282:W283"/>
    <mergeCell ref="W284:W285"/>
    <mergeCell ref="W286:W287"/>
    <mergeCell ref="W288:W289"/>
    <mergeCell ref="W274:W275"/>
    <mergeCell ref="W276:W277"/>
    <mergeCell ref="W278:W279"/>
    <mergeCell ref="W280:W281"/>
    <mergeCell ref="W266:W267"/>
    <mergeCell ref="W268:W269"/>
    <mergeCell ref="W270:W271"/>
    <mergeCell ref="W272:W273"/>
    <mergeCell ref="W258:W259"/>
    <mergeCell ref="W260:W261"/>
    <mergeCell ref="W262:W263"/>
    <mergeCell ref="W264:W265"/>
    <mergeCell ref="W250:W251"/>
    <mergeCell ref="W252:W253"/>
    <mergeCell ref="W254:W255"/>
    <mergeCell ref="W256:W257"/>
    <mergeCell ref="W242:W243"/>
    <mergeCell ref="W244:W245"/>
    <mergeCell ref="W246:W247"/>
    <mergeCell ref="W248:W249"/>
    <mergeCell ref="W234:W235"/>
    <mergeCell ref="W236:W237"/>
    <mergeCell ref="W238:W239"/>
    <mergeCell ref="W240:W241"/>
    <mergeCell ref="W226:W227"/>
    <mergeCell ref="W228:W229"/>
    <mergeCell ref="W230:W231"/>
    <mergeCell ref="W232:W233"/>
    <mergeCell ref="W218:W219"/>
    <mergeCell ref="W220:W221"/>
    <mergeCell ref="W222:W223"/>
    <mergeCell ref="W224:W225"/>
    <mergeCell ref="W210:W211"/>
    <mergeCell ref="W212:W213"/>
    <mergeCell ref="W214:W215"/>
    <mergeCell ref="W216:W217"/>
    <mergeCell ref="W202:W203"/>
    <mergeCell ref="W204:W205"/>
    <mergeCell ref="W206:W207"/>
    <mergeCell ref="W208:W209"/>
    <mergeCell ref="W194:W195"/>
    <mergeCell ref="W196:W197"/>
    <mergeCell ref="W198:W199"/>
    <mergeCell ref="W200:W201"/>
    <mergeCell ref="W186:W187"/>
    <mergeCell ref="W188:W189"/>
    <mergeCell ref="W190:W191"/>
    <mergeCell ref="W192:W193"/>
    <mergeCell ref="W178:W179"/>
    <mergeCell ref="W180:W181"/>
    <mergeCell ref="W182:W183"/>
    <mergeCell ref="W184:W185"/>
    <mergeCell ref="W170:W171"/>
    <mergeCell ref="W172:W173"/>
    <mergeCell ref="W174:W175"/>
    <mergeCell ref="W176:W177"/>
    <mergeCell ref="W162:W163"/>
    <mergeCell ref="W164:W165"/>
    <mergeCell ref="W166:W167"/>
    <mergeCell ref="W168:W169"/>
    <mergeCell ref="W154:W155"/>
    <mergeCell ref="W156:W157"/>
    <mergeCell ref="W158:W159"/>
    <mergeCell ref="W160:W161"/>
    <mergeCell ref="W146:W147"/>
    <mergeCell ref="W148:W149"/>
    <mergeCell ref="W150:W151"/>
    <mergeCell ref="W152:W153"/>
    <mergeCell ref="W138:W139"/>
    <mergeCell ref="W140:W141"/>
    <mergeCell ref="W142:W143"/>
    <mergeCell ref="W144:W145"/>
    <mergeCell ref="W130:W131"/>
    <mergeCell ref="W132:W133"/>
    <mergeCell ref="W134:W135"/>
    <mergeCell ref="W136:W137"/>
    <mergeCell ref="W122:W123"/>
    <mergeCell ref="W124:W125"/>
    <mergeCell ref="W126:W127"/>
    <mergeCell ref="W128:W129"/>
    <mergeCell ref="W114:W115"/>
    <mergeCell ref="W116:W117"/>
    <mergeCell ref="W118:W119"/>
    <mergeCell ref="W120:W121"/>
    <mergeCell ref="W106:W107"/>
    <mergeCell ref="W108:W109"/>
    <mergeCell ref="W110:W111"/>
    <mergeCell ref="W112:W113"/>
    <mergeCell ref="W98:W99"/>
    <mergeCell ref="W100:W101"/>
    <mergeCell ref="W102:W103"/>
    <mergeCell ref="W104:W105"/>
    <mergeCell ref="W90:W91"/>
    <mergeCell ref="W92:W93"/>
    <mergeCell ref="W94:W95"/>
    <mergeCell ref="W96:W97"/>
    <mergeCell ref="W82:W83"/>
    <mergeCell ref="W84:W85"/>
    <mergeCell ref="W86:W87"/>
    <mergeCell ref="W88:W89"/>
    <mergeCell ref="W74:W75"/>
    <mergeCell ref="W76:W77"/>
    <mergeCell ref="W78:W79"/>
    <mergeCell ref="W80:W81"/>
    <mergeCell ref="W66:W67"/>
    <mergeCell ref="W68:W69"/>
    <mergeCell ref="W70:W71"/>
    <mergeCell ref="W72:W73"/>
    <mergeCell ref="W58:W59"/>
    <mergeCell ref="W60:W61"/>
    <mergeCell ref="W62:W63"/>
    <mergeCell ref="W64:W65"/>
    <mergeCell ref="W50:W51"/>
    <mergeCell ref="W52:W53"/>
    <mergeCell ref="W54:W55"/>
    <mergeCell ref="W56:W57"/>
    <mergeCell ref="W42:W43"/>
    <mergeCell ref="W44:W45"/>
    <mergeCell ref="W46:W47"/>
    <mergeCell ref="W48:W49"/>
    <mergeCell ref="W34:W35"/>
    <mergeCell ref="W36:W37"/>
    <mergeCell ref="W38:W39"/>
    <mergeCell ref="W40:W41"/>
    <mergeCell ref="Z14:Z15"/>
    <mergeCell ref="Z16:Z17"/>
    <mergeCell ref="Z18:Z19"/>
    <mergeCell ref="W20:W21"/>
    <mergeCell ref="Z20:Z21"/>
    <mergeCell ref="V354:V355"/>
    <mergeCell ref="W14:W15"/>
    <mergeCell ref="W16:W17"/>
    <mergeCell ref="W18:W19"/>
    <mergeCell ref="W22:W23"/>
    <mergeCell ref="W24:W25"/>
    <mergeCell ref="W26:W27"/>
    <mergeCell ref="W28:W29"/>
    <mergeCell ref="W30:W31"/>
    <mergeCell ref="W32:W33"/>
    <mergeCell ref="V340:V341"/>
    <mergeCell ref="V342:V343"/>
    <mergeCell ref="V350:V351"/>
    <mergeCell ref="V352:V353"/>
    <mergeCell ref="V346:V347"/>
    <mergeCell ref="V348:V349"/>
    <mergeCell ref="V332:V333"/>
    <mergeCell ref="V334:V335"/>
    <mergeCell ref="V336:V337"/>
    <mergeCell ref="V338:V339"/>
    <mergeCell ref="V312:V313"/>
    <mergeCell ref="V314:V315"/>
    <mergeCell ref="V316:V317"/>
    <mergeCell ref="V318:V319"/>
    <mergeCell ref="V298:V299"/>
    <mergeCell ref="V300:V301"/>
    <mergeCell ref="V308:V309"/>
    <mergeCell ref="V310:V311"/>
    <mergeCell ref="V304:V305"/>
    <mergeCell ref="V306:V307"/>
    <mergeCell ref="V290:V291"/>
    <mergeCell ref="V292:V293"/>
    <mergeCell ref="V294:V295"/>
    <mergeCell ref="V296:V297"/>
    <mergeCell ref="V282:V283"/>
    <mergeCell ref="V284:V285"/>
    <mergeCell ref="V286:V287"/>
    <mergeCell ref="V288:V289"/>
    <mergeCell ref="V274:V275"/>
    <mergeCell ref="V276:V277"/>
    <mergeCell ref="V278:V279"/>
    <mergeCell ref="V280:V281"/>
    <mergeCell ref="V266:V267"/>
    <mergeCell ref="V268:V269"/>
    <mergeCell ref="V270:V271"/>
    <mergeCell ref="V272:V273"/>
    <mergeCell ref="V258:V259"/>
    <mergeCell ref="V260:V261"/>
    <mergeCell ref="V262:V263"/>
    <mergeCell ref="V264:V265"/>
    <mergeCell ref="V250:V251"/>
    <mergeCell ref="V252:V253"/>
    <mergeCell ref="V254:V255"/>
    <mergeCell ref="V256:V257"/>
    <mergeCell ref="V242:V243"/>
    <mergeCell ref="V244:V245"/>
    <mergeCell ref="V246:V247"/>
    <mergeCell ref="V248:V249"/>
    <mergeCell ref="V234:V235"/>
    <mergeCell ref="V236:V237"/>
    <mergeCell ref="V238:V239"/>
    <mergeCell ref="V240:V241"/>
    <mergeCell ref="V226:V227"/>
    <mergeCell ref="V228:V229"/>
    <mergeCell ref="V230:V231"/>
    <mergeCell ref="V232:V233"/>
    <mergeCell ref="V218:V219"/>
    <mergeCell ref="V220:V221"/>
    <mergeCell ref="V222:V223"/>
    <mergeCell ref="V224:V225"/>
    <mergeCell ref="V210:V211"/>
    <mergeCell ref="V212:V213"/>
    <mergeCell ref="V214:V215"/>
    <mergeCell ref="V216:V217"/>
    <mergeCell ref="V202:V203"/>
    <mergeCell ref="V204:V205"/>
    <mergeCell ref="V206:V207"/>
    <mergeCell ref="V208:V209"/>
    <mergeCell ref="V194:V195"/>
    <mergeCell ref="V196:V197"/>
    <mergeCell ref="V198:V199"/>
    <mergeCell ref="V200:V201"/>
    <mergeCell ref="V186:V187"/>
    <mergeCell ref="V188:V189"/>
    <mergeCell ref="V190:V191"/>
    <mergeCell ref="V192:V193"/>
    <mergeCell ref="V178:V179"/>
    <mergeCell ref="V180:V181"/>
    <mergeCell ref="V182:V183"/>
    <mergeCell ref="V184:V185"/>
    <mergeCell ref="V170:V171"/>
    <mergeCell ref="V172:V173"/>
    <mergeCell ref="V174:V175"/>
    <mergeCell ref="V176:V177"/>
    <mergeCell ref="V162:V163"/>
    <mergeCell ref="V164:V165"/>
    <mergeCell ref="V166:V167"/>
    <mergeCell ref="V168:V169"/>
    <mergeCell ref="V154:V155"/>
    <mergeCell ref="V156:V157"/>
    <mergeCell ref="V158:V159"/>
    <mergeCell ref="V160:V161"/>
    <mergeCell ref="V146:V147"/>
    <mergeCell ref="V148:V149"/>
    <mergeCell ref="V150:V151"/>
    <mergeCell ref="V152:V153"/>
    <mergeCell ref="V138:V139"/>
    <mergeCell ref="V140:V141"/>
    <mergeCell ref="V142:V143"/>
    <mergeCell ref="V144:V145"/>
    <mergeCell ref="V130:V131"/>
    <mergeCell ref="V132:V133"/>
    <mergeCell ref="V134:V135"/>
    <mergeCell ref="V136:V137"/>
    <mergeCell ref="V122:V123"/>
    <mergeCell ref="V124:V125"/>
    <mergeCell ref="V126:V127"/>
    <mergeCell ref="V128:V129"/>
    <mergeCell ref="V114:V115"/>
    <mergeCell ref="V116:V117"/>
    <mergeCell ref="V118:V119"/>
    <mergeCell ref="V120:V121"/>
    <mergeCell ref="V106:V107"/>
    <mergeCell ref="V108:V109"/>
    <mergeCell ref="V110:V111"/>
    <mergeCell ref="V112:V113"/>
    <mergeCell ref="V98:V99"/>
    <mergeCell ref="V100:V101"/>
    <mergeCell ref="V102:V103"/>
    <mergeCell ref="V104:V105"/>
    <mergeCell ref="V90:V91"/>
    <mergeCell ref="V92:V93"/>
    <mergeCell ref="V94:V95"/>
    <mergeCell ref="V96:V97"/>
    <mergeCell ref="V82:V83"/>
    <mergeCell ref="V84:V85"/>
    <mergeCell ref="V86:V87"/>
    <mergeCell ref="V88:V89"/>
    <mergeCell ref="V74:V75"/>
    <mergeCell ref="V76:V77"/>
    <mergeCell ref="V78:V79"/>
    <mergeCell ref="V80:V81"/>
    <mergeCell ref="V66:V67"/>
    <mergeCell ref="V68:V69"/>
    <mergeCell ref="V70:V71"/>
    <mergeCell ref="V72:V73"/>
    <mergeCell ref="V58:V59"/>
    <mergeCell ref="V60:V61"/>
    <mergeCell ref="V62:V63"/>
    <mergeCell ref="V64:V65"/>
    <mergeCell ref="V50:V51"/>
    <mergeCell ref="V52:V53"/>
    <mergeCell ref="V54:V55"/>
    <mergeCell ref="V56:V57"/>
    <mergeCell ref="V42:V43"/>
    <mergeCell ref="V44:V45"/>
    <mergeCell ref="V46:V47"/>
    <mergeCell ref="V48:V49"/>
    <mergeCell ref="V34:V35"/>
    <mergeCell ref="V36:V37"/>
    <mergeCell ref="V38:V39"/>
    <mergeCell ref="V40:V41"/>
    <mergeCell ref="V26:V27"/>
    <mergeCell ref="V28:V29"/>
    <mergeCell ref="V30:V31"/>
    <mergeCell ref="V32:V33"/>
    <mergeCell ref="S108:S109"/>
    <mergeCell ref="T108:T109"/>
    <mergeCell ref="U108:U109"/>
    <mergeCell ref="V10:V12"/>
    <mergeCell ref="V14:V15"/>
    <mergeCell ref="V16:V17"/>
    <mergeCell ref="V18:V19"/>
    <mergeCell ref="V20:V21"/>
    <mergeCell ref="V22:V23"/>
    <mergeCell ref="V24:V25"/>
    <mergeCell ref="U106:U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P106:P107"/>
    <mergeCell ref="Q106:Q107"/>
    <mergeCell ref="S106:S107"/>
    <mergeCell ref="T106:T107"/>
    <mergeCell ref="S104:S105"/>
    <mergeCell ref="T104:T105"/>
    <mergeCell ref="U104:U105"/>
    <mergeCell ref="I106:I107"/>
    <mergeCell ref="J106:J107"/>
    <mergeCell ref="K106:K107"/>
    <mergeCell ref="L106:L107"/>
    <mergeCell ref="M106:M107"/>
    <mergeCell ref="N106:N107"/>
    <mergeCell ref="O106:O107"/>
    <mergeCell ref="N104:N105"/>
    <mergeCell ref="O104:O105"/>
    <mergeCell ref="P104:P105"/>
    <mergeCell ref="Q104:Q105"/>
    <mergeCell ref="S114:S115"/>
    <mergeCell ref="T114:T115"/>
    <mergeCell ref="U114:U115"/>
    <mergeCell ref="C104:C109"/>
    <mergeCell ref="D104:D109"/>
    <mergeCell ref="E104:E109"/>
    <mergeCell ref="F104:F109"/>
    <mergeCell ref="G104:G109"/>
    <mergeCell ref="I104:I105"/>
    <mergeCell ref="J104:J105"/>
    <mergeCell ref="U112:U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P112:P113"/>
    <mergeCell ref="Q112:Q113"/>
    <mergeCell ref="S112:S113"/>
    <mergeCell ref="T112:T113"/>
    <mergeCell ref="R112:R113"/>
    <mergeCell ref="S110:S111"/>
    <mergeCell ref="T110:T111"/>
    <mergeCell ref="U110:U111"/>
    <mergeCell ref="I112:I113"/>
    <mergeCell ref="J112:J113"/>
    <mergeCell ref="K112:K113"/>
    <mergeCell ref="L112:L113"/>
    <mergeCell ref="M112:M113"/>
    <mergeCell ref="N112:N113"/>
    <mergeCell ref="O112:O113"/>
    <mergeCell ref="N110:N111"/>
    <mergeCell ref="O110:O111"/>
    <mergeCell ref="P110:P111"/>
    <mergeCell ref="Q110:Q111"/>
    <mergeCell ref="T312:T313"/>
    <mergeCell ref="U312:U313"/>
    <mergeCell ref="C110:C115"/>
    <mergeCell ref="D110:D115"/>
    <mergeCell ref="E110:E115"/>
    <mergeCell ref="F110:F115"/>
    <mergeCell ref="G110:G115"/>
    <mergeCell ref="I110:I111"/>
    <mergeCell ref="J110:J111"/>
    <mergeCell ref="K110:K111"/>
    <mergeCell ref="Q312:Q313"/>
    <mergeCell ref="B308:B313"/>
    <mergeCell ref="A308:A313"/>
    <mergeCell ref="S312:S313"/>
    <mergeCell ref="M312:M313"/>
    <mergeCell ref="N312:N313"/>
    <mergeCell ref="O312:O313"/>
    <mergeCell ref="P312:P313"/>
    <mergeCell ref="I312:I313"/>
    <mergeCell ref="J312:J313"/>
    <mergeCell ref="K312:K313"/>
    <mergeCell ref="L312:L313"/>
    <mergeCell ref="S162:S163"/>
    <mergeCell ref="T162:T163"/>
    <mergeCell ref="N162:N163"/>
    <mergeCell ref="O162:O163"/>
    <mergeCell ref="P162:P163"/>
    <mergeCell ref="K216:K217"/>
    <mergeCell ref="L216:L217"/>
    <mergeCell ref="P286:P287"/>
    <mergeCell ref="U310:U311"/>
    <mergeCell ref="U288:U289"/>
    <mergeCell ref="S310:S311"/>
    <mergeCell ref="T310:T311"/>
    <mergeCell ref="U294:U295"/>
    <mergeCell ref="U292:U293"/>
    <mergeCell ref="T292:T293"/>
    <mergeCell ref="S294:S295"/>
    <mergeCell ref="T294:T295"/>
    <mergeCell ref="T300:T301"/>
    <mergeCell ref="U186:U187"/>
    <mergeCell ref="U162:U163"/>
    <mergeCell ref="T288:T289"/>
    <mergeCell ref="T286:T287"/>
    <mergeCell ref="U286:U287"/>
    <mergeCell ref="U214:U215"/>
    <mergeCell ref="T204:T205"/>
    <mergeCell ref="U204:U205"/>
    <mergeCell ref="U202:U203"/>
    <mergeCell ref="T192:T193"/>
    <mergeCell ref="Q162:Q163"/>
    <mergeCell ref="C158:G163"/>
    <mergeCell ref="I176:I177"/>
    <mergeCell ref="N160:N161"/>
    <mergeCell ref="O160:O161"/>
    <mergeCell ref="P160:P161"/>
    <mergeCell ref="L160:L161"/>
    <mergeCell ref="L162:L163"/>
    <mergeCell ref="M160:M161"/>
    <mergeCell ref="J160:J161"/>
    <mergeCell ref="J162:J163"/>
    <mergeCell ref="J178:J179"/>
    <mergeCell ref="J166:J167"/>
    <mergeCell ref="J168:J169"/>
    <mergeCell ref="I284:I285"/>
    <mergeCell ref="A158:B163"/>
    <mergeCell ref="J184:J185"/>
    <mergeCell ref="K184:K185"/>
    <mergeCell ref="I180:I181"/>
    <mergeCell ref="I158:I159"/>
    <mergeCell ref="I164:I165"/>
    <mergeCell ref="I166:I167"/>
    <mergeCell ref="I168:I169"/>
    <mergeCell ref="I160:I161"/>
    <mergeCell ref="M24:M25"/>
    <mergeCell ref="B296:B301"/>
    <mergeCell ref="N184:N185"/>
    <mergeCell ref="K238:K239"/>
    <mergeCell ref="L238:L239"/>
    <mergeCell ref="K228:K229"/>
    <mergeCell ref="L228:L229"/>
    <mergeCell ref="M286:M287"/>
    <mergeCell ref="N286:N287"/>
    <mergeCell ref="A284:B289"/>
    <mergeCell ref="T26:T27"/>
    <mergeCell ref="N24:N25"/>
    <mergeCell ref="O24:O25"/>
    <mergeCell ref="L110:L111"/>
    <mergeCell ref="T38:T39"/>
    <mergeCell ref="P40:P41"/>
    <mergeCell ref="Q40:Q41"/>
    <mergeCell ref="S40:S41"/>
    <mergeCell ref="T40:T41"/>
    <mergeCell ref="L46:L47"/>
    <mergeCell ref="P24:P25"/>
    <mergeCell ref="U38:U39"/>
    <mergeCell ref="S22:S23"/>
    <mergeCell ref="T22:T23"/>
    <mergeCell ref="U22:U23"/>
    <mergeCell ref="U24:U25"/>
    <mergeCell ref="S24:S25"/>
    <mergeCell ref="T24:T25"/>
    <mergeCell ref="U26:U27"/>
    <mergeCell ref="S26:S27"/>
    <mergeCell ref="I22:I23"/>
    <mergeCell ref="I24:I25"/>
    <mergeCell ref="I20:I21"/>
    <mergeCell ref="O22:O23"/>
    <mergeCell ref="M22:M23"/>
    <mergeCell ref="N22:N23"/>
    <mergeCell ref="J20:J21"/>
    <mergeCell ref="M20:M21"/>
    <mergeCell ref="J24:J25"/>
    <mergeCell ref="K24:K25"/>
    <mergeCell ref="Q286:Q287"/>
    <mergeCell ref="S286:S287"/>
    <mergeCell ref="Q294:Q295"/>
    <mergeCell ref="M288:M289"/>
    <mergeCell ref="N288:N289"/>
    <mergeCell ref="O288:O289"/>
    <mergeCell ref="P288:P289"/>
    <mergeCell ref="Q288:Q289"/>
    <mergeCell ref="S288:S289"/>
    <mergeCell ref="S292:S293"/>
    <mergeCell ref="I286:I287"/>
    <mergeCell ref="J286:J287"/>
    <mergeCell ref="L288:L289"/>
    <mergeCell ref="K286:K287"/>
    <mergeCell ref="L286:L287"/>
    <mergeCell ref="K288:K289"/>
    <mergeCell ref="A290:A295"/>
    <mergeCell ref="B290:B295"/>
    <mergeCell ref="I290:I291"/>
    <mergeCell ref="I292:I293"/>
    <mergeCell ref="I294:I295"/>
    <mergeCell ref="I310:I311"/>
    <mergeCell ref="J310:J311"/>
    <mergeCell ref="J294:J295"/>
    <mergeCell ref="I296:I297"/>
    <mergeCell ref="J296:J297"/>
    <mergeCell ref="J298:J299"/>
    <mergeCell ref="J300:J301"/>
    <mergeCell ref="J302:J303"/>
    <mergeCell ref="A373:E373"/>
    <mergeCell ref="J292:J293"/>
    <mergeCell ref="I288:I289"/>
    <mergeCell ref="C296:C301"/>
    <mergeCell ref="A296:A301"/>
    <mergeCell ref="A371:E371"/>
    <mergeCell ref="A372:E372"/>
    <mergeCell ref="J338:J339"/>
    <mergeCell ref="F338:F343"/>
    <mergeCell ref="I308:I309"/>
    <mergeCell ref="U300:U301"/>
    <mergeCell ref="Q298:Q299"/>
    <mergeCell ref="D296:D301"/>
    <mergeCell ref="I298:I299"/>
    <mergeCell ref="I300:I301"/>
    <mergeCell ref="Q300:Q301"/>
    <mergeCell ref="S300:S301"/>
    <mergeCell ref="K296:K297"/>
    <mergeCell ref="M296:M297"/>
    <mergeCell ref="N296:N297"/>
    <mergeCell ref="G236:G241"/>
    <mergeCell ref="F236:F241"/>
    <mergeCell ref="E236:E241"/>
    <mergeCell ref="D236:D241"/>
    <mergeCell ref="O310:O311"/>
    <mergeCell ref="P310:P311"/>
    <mergeCell ref="Q310:Q311"/>
    <mergeCell ref="J288:J289"/>
    <mergeCell ref="M294:M295"/>
    <mergeCell ref="N294:N295"/>
    <mergeCell ref="O294:O295"/>
    <mergeCell ref="P294:P295"/>
    <mergeCell ref="P292:P293"/>
    <mergeCell ref="Q292:Q293"/>
    <mergeCell ref="K310:K311"/>
    <mergeCell ref="L310:L311"/>
    <mergeCell ref="M310:M311"/>
    <mergeCell ref="N310:N311"/>
    <mergeCell ref="L28:L29"/>
    <mergeCell ref="K28:K29"/>
    <mergeCell ref="M162:M163"/>
    <mergeCell ref="M110:M111"/>
    <mergeCell ref="L104:L105"/>
    <mergeCell ref="M104:M105"/>
    <mergeCell ref="M158:M159"/>
    <mergeCell ref="L158:L159"/>
    <mergeCell ref="M156:M157"/>
    <mergeCell ref="M46:M47"/>
    <mergeCell ref="I240:I241"/>
    <mergeCell ref="J240:J241"/>
    <mergeCell ref="K240:K241"/>
    <mergeCell ref="N240:N241"/>
    <mergeCell ref="L240:L241"/>
    <mergeCell ref="M240:M241"/>
    <mergeCell ref="M238:M239"/>
    <mergeCell ref="N238:N239"/>
    <mergeCell ref="I212:I213"/>
    <mergeCell ref="I238:I239"/>
    <mergeCell ref="J238:J239"/>
    <mergeCell ref="J226:J227"/>
    <mergeCell ref="I214:I215"/>
    <mergeCell ref="I216:I217"/>
    <mergeCell ref="J214:J215"/>
    <mergeCell ref="J216:J217"/>
    <mergeCell ref="J236:J237"/>
    <mergeCell ref="A224:A229"/>
    <mergeCell ref="I224:I225"/>
    <mergeCell ref="G224:G229"/>
    <mergeCell ref="F224:F229"/>
    <mergeCell ref="E224:E229"/>
    <mergeCell ref="D224:D229"/>
    <mergeCell ref="I226:I227"/>
    <mergeCell ref="I228:I229"/>
    <mergeCell ref="I236:I237"/>
    <mergeCell ref="Q228:Q229"/>
    <mergeCell ref="S228:S229"/>
    <mergeCell ref="T228:T229"/>
    <mergeCell ref="U228:U229"/>
    <mergeCell ref="P228:P229"/>
    <mergeCell ref="L226:L227"/>
    <mergeCell ref="M226:M227"/>
    <mergeCell ref="N226:N227"/>
    <mergeCell ref="O226:O227"/>
    <mergeCell ref="M216:M217"/>
    <mergeCell ref="N216:N217"/>
    <mergeCell ref="O216:O217"/>
    <mergeCell ref="P216:P217"/>
    <mergeCell ref="Q216:Q217"/>
    <mergeCell ref="S216:S217"/>
    <mergeCell ref="T216:T217"/>
    <mergeCell ref="U216:U217"/>
    <mergeCell ref="P214:P215"/>
    <mergeCell ref="Q214:Q215"/>
    <mergeCell ref="S214:S215"/>
    <mergeCell ref="T214:T215"/>
    <mergeCell ref="L214:L215"/>
    <mergeCell ref="M214:M215"/>
    <mergeCell ref="N214:N215"/>
    <mergeCell ref="O214:O215"/>
    <mergeCell ref="J30:J31"/>
    <mergeCell ref="I30:I31"/>
    <mergeCell ref="K214:K215"/>
    <mergeCell ref="K160:K161"/>
    <mergeCell ref="K162:K163"/>
    <mergeCell ref="K186:K187"/>
    <mergeCell ref="I162:I163"/>
    <mergeCell ref="K104:K105"/>
    <mergeCell ref="I202:I203"/>
    <mergeCell ref="I178:I179"/>
    <mergeCell ref="A212:A217"/>
    <mergeCell ref="B212:B217"/>
    <mergeCell ref="C212:C217"/>
    <mergeCell ref="D212:D217"/>
    <mergeCell ref="I200:I201"/>
    <mergeCell ref="I204:I205"/>
    <mergeCell ref="U30:U31"/>
    <mergeCell ref="T30:T31"/>
    <mergeCell ref="S30:S31"/>
    <mergeCell ref="Q30:Q31"/>
    <mergeCell ref="P30:P31"/>
    <mergeCell ref="O30:O31"/>
    <mergeCell ref="N30:N31"/>
    <mergeCell ref="S204:S205"/>
    <mergeCell ref="A200:A205"/>
    <mergeCell ref="B200:B205"/>
    <mergeCell ref="C200:C205"/>
    <mergeCell ref="D200:D205"/>
    <mergeCell ref="E200:E205"/>
    <mergeCell ref="F200:F205"/>
    <mergeCell ref="G200:G205"/>
    <mergeCell ref="T202:T203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O202:O203"/>
    <mergeCell ref="P202:P203"/>
    <mergeCell ref="Q202:Q203"/>
    <mergeCell ref="K202:K203"/>
    <mergeCell ref="L202:L203"/>
    <mergeCell ref="M202:M203"/>
    <mergeCell ref="N202:N203"/>
    <mergeCell ref="N18:N19"/>
    <mergeCell ref="O18:O19"/>
    <mergeCell ref="P18:P19"/>
    <mergeCell ref="S202:S203"/>
    <mergeCell ref="P32:P33"/>
    <mergeCell ref="Q32:Q33"/>
    <mergeCell ref="P34:P35"/>
    <mergeCell ref="Q34:Q35"/>
    <mergeCell ref="P42:P43"/>
    <mergeCell ref="Q42:Q43"/>
    <mergeCell ref="U190:U191"/>
    <mergeCell ref="A20:A25"/>
    <mergeCell ref="B20:B25"/>
    <mergeCell ref="A14:B19"/>
    <mergeCell ref="U148:U149"/>
    <mergeCell ref="J16:J17"/>
    <mergeCell ref="K16:K17"/>
    <mergeCell ref="L16:L17"/>
    <mergeCell ref="M16:M17"/>
    <mergeCell ref="S16:S17"/>
    <mergeCell ref="I16:I17"/>
    <mergeCell ref="I18:I19"/>
    <mergeCell ref="U16:U17"/>
    <mergeCell ref="T18:T19"/>
    <mergeCell ref="U18:U19"/>
    <mergeCell ref="J18:J19"/>
    <mergeCell ref="K18:K19"/>
    <mergeCell ref="L18:L19"/>
    <mergeCell ref="T16:T17"/>
    <mergeCell ref="M18:M19"/>
    <mergeCell ref="K192:K193"/>
    <mergeCell ref="L192:L193"/>
    <mergeCell ref="M192:M193"/>
    <mergeCell ref="U192:U193"/>
    <mergeCell ref="N192:N193"/>
    <mergeCell ref="O192:O193"/>
    <mergeCell ref="P192:P193"/>
    <mergeCell ref="Q192:Q193"/>
    <mergeCell ref="R192:R193"/>
    <mergeCell ref="I192:I193"/>
    <mergeCell ref="M184:M185"/>
    <mergeCell ref="M186:M187"/>
    <mergeCell ref="J190:J191"/>
    <mergeCell ref="K190:K191"/>
    <mergeCell ref="L190:L191"/>
    <mergeCell ref="M190:M191"/>
    <mergeCell ref="I190:I191"/>
    <mergeCell ref="I188:I189"/>
    <mergeCell ref="J192:J193"/>
    <mergeCell ref="T148:T149"/>
    <mergeCell ref="T150:T151"/>
    <mergeCell ref="Q154:Q155"/>
    <mergeCell ref="S154:S155"/>
    <mergeCell ref="T154:T155"/>
    <mergeCell ref="S148:S149"/>
    <mergeCell ref="T152:T153"/>
    <mergeCell ref="S150:S151"/>
    <mergeCell ref="R148:R149"/>
    <mergeCell ref="R150:R151"/>
    <mergeCell ref="P190:P191"/>
    <mergeCell ref="O186:O187"/>
    <mergeCell ref="T188:T189"/>
    <mergeCell ref="S182:S183"/>
    <mergeCell ref="T182:T183"/>
    <mergeCell ref="T186:T187"/>
    <mergeCell ref="P188:P189"/>
    <mergeCell ref="Q188:Q189"/>
    <mergeCell ref="S188:S189"/>
    <mergeCell ref="P186:P187"/>
    <mergeCell ref="E188:E193"/>
    <mergeCell ref="S184:S185"/>
    <mergeCell ref="N188:N189"/>
    <mergeCell ref="O188:O189"/>
    <mergeCell ref="N190:N191"/>
    <mergeCell ref="O190:O191"/>
    <mergeCell ref="P184:P185"/>
    <mergeCell ref="O184:O185"/>
    <mergeCell ref="N186:N187"/>
    <mergeCell ref="Q184:Q185"/>
    <mergeCell ref="A182:A187"/>
    <mergeCell ref="A188:A193"/>
    <mergeCell ref="B182:B193"/>
    <mergeCell ref="C182:C193"/>
    <mergeCell ref="J188:J189"/>
    <mergeCell ref="K188:K189"/>
    <mergeCell ref="L188:L189"/>
    <mergeCell ref="M188:M189"/>
    <mergeCell ref="T338:T339"/>
    <mergeCell ref="U338:U339"/>
    <mergeCell ref="Q28:Q29"/>
    <mergeCell ref="S28:S29"/>
    <mergeCell ref="T28:T29"/>
    <mergeCell ref="Q148:Q149"/>
    <mergeCell ref="Q150:Q151"/>
    <mergeCell ref="Q190:Q191"/>
    <mergeCell ref="Q186:Q187"/>
    <mergeCell ref="S190:S191"/>
    <mergeCell ref="U350:U351"/>
    <mergeCell ref="O350:O351"/>
    <mergeCell ref="P350:P351"/>
    <mergeCell ref="S350:S351"/>
    <mergeCell ref="Q350:Q351"/>
    <mergeCell ref="R350:R351"/>
    <mergeCell ref="N350:N351"/>
    <mergeCell ref="T350:T351"/>
    <mergeCell ref="Q354:Q355"/>
    <mergeCell ref="S354:S355"/>
    <mergeCell ref="T354:T355"/>
    <mergeCell ref="R352:R353"/>
    <mergeCell ref="R354:R355"/>
    <mergeCell ref="U354:U355"/>
    <mergeCell ref="U332:U333"/>
    <mergeCell ref="G338:G343"/>
    <mergeCell ref="K338:K339"/>
    <mergeCell ref="L338:L339"/>
    <mergeCell ref="M338:M339"/>
    <mergeCell ref="N338:N339"/>
    <mergeCell ref="O338:O339"/>
    <mergeCell ref="P338:P339"/>
    <mergeCell ref="Q338:Q339"/>
    <mergeCell ref="S338:S339"/>
    <mergeCell ref="P332:P333"/>
    <mergeCell ref="Q332:Q333"/>
    <mergeCell ref="S332:S333"/>
    <mergeCell ref="P334:P335"/>
    <mergeCell ref="R332:R333"/>
    <mergeCell ref="R334:R335"/>
    <mergeCell ref="R336:R337"/>
    <mergeCell ref="R338:R339"/>
    <mergeCell ref="T332:T333"/>
    <mergeCell ref="Q314:Q315"/>
    <mergeCell ref="S314:S315"/>
    <mergeCell ref="T314:T315"/>
    <mergeCell ref="T318:T319"/>
    <mergeCell ref="T316:T317"/>
    <mergeCell ref="R318:R319"/>
    <mergeCell ref="R320:R321"/>
    <mergeCell ref="S320:S321"/>
    <mergeCell ref="T320:T321"/>
    <mergeCell ref="U314:U315"/>
    <mergeCell ref="P354:P355"/>
    <mergeCell ref="L314:L315"/>
    <mergeCell ref="M314:M315"/>
    <mergeCell ref="N314:N315"/>
    <mergeCell ref="O314:O315"/>
    <mergeCell ref="P314:P315"/>
    <mergeCell ref="L332:L333"/>
    <mergeCell ref="M332:M333"/>
    <mergeCell ref="N332:N333"/>
    <mergeCell ref="O332:O333"/>
    <mergeCell ref="L354:L355"/>
    <mergeCell ref="M354:M355"/>
    <mergeCell ref="N354:N355"/>
    <mergeCell ref="O354:O355"/>
    <mergeCell ref="L336:L337"/>
    <mergeCell ref="M336:M337"/>
    <mergeCell ref="N336:N337"/>
    <mergeCell ref="L334:L335"/>
    <mergeCell ref="M334:M335"/>
    <mergeCell ref="Q308:Q309"/>
    <mergeCell ref="S308:S309"/>
    <mergeCell ref="T308:T309"/>
    <mergeCell ref="U308:U309"/>
    <mergeCell ref="R308:R309"/>
    <mergeCell ref="M308:M309"/>
    <mergeCell ref="N308:N309"/>
    <mergeCell ref="O308:O309"/>
    <mergeCell ref="P308:P309"/>
    <mergeCell ref="U290:U291"/>
    <mergeCell ref="U296:U297"/>
    <mergeCell ref="J308:J309"/>
    <mergeCell ref="K308:K309"/>
    <mergeCell ref="P296:P297"/>
    <mergeCell ref="Q296:Q297"/>
    <mergeCell ref="S296:S297"/>
    <mergeCell ref="T296:T297"/>
    <mergeCell ref="L296:L297"/>
    <mergeCell ref="L308:L309"/>
    <mergeCell ref="S290:S291"/>
    <mergeCell ref="T290:T291"/>
    <mergeCell ref="Q290:Q291"/>
    <mergeCell ref="P290:P291"/>
    <mergeCell ref="R290:R291"/>
    <mergeCell ref="K292:K293"/>
    <mergeCell ref="L292:L293"/>
    <mergeCell ref="K294:K295"/>
    <mergeCell ref="L294:L295"/>
    <mergeCell ref="O296:O297"/>
    <mergeCell ref="M292:M293"/>
    <mergeCell ref="N284:N285"/>
    <mergeCell ref="N290:N291"/>
    <mergeCell ref="O290:O291"/>
    <mergeCell ref="O286:O287"/>
    <mergeCell ref="N292:N293"/>
    <mergeCell ref="O292:O293"/>
    <mergeCell ref="J290:J291"/>
    <mergeCell ref="K290:K291"/>
    <mergeCell ref="L290:L291"/>
    <mergeCell ref="M290:M291"/>
    <mergeCell ref="J284:J285"/>
    <mergeCell ref="K284:K285"/>
    <mergeCell ref="L284:L285"/>
    <mergeCell ref="M284:M285"/>
    <mergeCell ref="U250:U251"/>
    <mergeCell ref="U274:U275"/>
    <mergeCell ref="O284:O285"/>
    <mergeCell ref="P284:P285"/>
    <mergeCell ref="Q284:Q285"/>
    <mergeCell ref="S284:S285"/>
    <mergeCell ref="T284:T285"/>
    <mergeCell ref="U284:U285"/>
    <mergeCell ref="S278:S279"/>
    <mergeCell ref="T278:T279"/>
    <mergeCell ref="T242:T243"/>
    <mergeCell ref="U242:U243"/>
    <mergeCell ref="T246:T247"/>
    <mergeCell ref="U246:U247"/>
    <mergeCell ref="U278:U279"/>
    <mergeCell ref="U254:U255"/>
    <mergeCell ref="J278:J279"/>
    <mergeCell ref="U352:U353"/>
    <mergeCell ref="K278:K279"/>
    <mergeCell ref="L278:L279"/>
    <mergeCell ref="M278:M279"/>
    <mergeCell ref="N278:N279"/>
    <mergeCell ref="T352:T353"/>
    <mergeCell ref="O278:O279"/>
    <mergeCell ref="P278:P279"/>
    <mergeCell ref="Q278:Q279"/>
    <mergeCell ref="P272:P273"/>
    <mergeCell ref="Q272:Q273"/>
    <mergeCell ref="J272:J273"/>
    <mergeCell ref="K272:K273"/>
    <mergeCell ref="L272:L273"/>
    <mergeCell ref="M272:M273"/>
    <mergeCell ref="I272:I273"/>
    <mergeCell ref="I274:I275"/>
    <mergeCell ref="S272:S273"/>
    <mergeCell ref="U266:U267"/>
    <mergeCell ref="T272:T273"/>
    <mergeCell ref="U272:U273"/>
    <mergeCell ref="T270:T271"/>
    <mergeCell ref="U270:U271"/>
    <mergeCell ref="N272:N273"/>
    <mergeCell ref="O272:O273"/>
    <mergeCell ref="P266:P267"/>
    <mergeCell ref="Q266:Q267"/>
    <mergeCell ref="S266:S267"/>
    <mergeCell ref="T266:T267"/>
    <mergeCell ref="R266:R267"/>
    <mergeCell ref="L266:L267"/>
    <mergeCell ref="M266:M267"/>
    <mergeCell ref="N266:N267"/>
    <mergeCell ref="O266:O267"/>
    <mergeCell ref="U260:U261"/>
    <mergeCell ref="J266:J267"/>
    <mergeCell ref="L352:L353"/>
    <mergeCell ref="M352:M353"/>
    <mergeCell ref="N352:N353"/>
    <mergeCell ref="O352:O353"/>
    <mergeCell ref="P352:P353"/>
    <mergeCell ref="Q352:Q353"/>
    <mergeCell ref="S352:S353"/>
    <mergeCell ref="K266:K267"/>
    <mergeCell ref="P260:P261"/>
    <mergeCell ref="Q260:Q261"/>
    <mergeCell ref="S260:S261"/>
    <mergeCell ref="T260:T261"/>
    <mergeCell ref="P254:P255"/>
    <mergeCell ref="Q254:Q255"/>
    <mergeCell ref="I260:I261"/>
    <mergeCell ref="I262:I263"/>
    <mergeCell ref="M260:M261"/>
    <mergeCell ref="J262:J263"/>
    <mergeCell ref="K262:K263"/>
    <mergeCell ref="L262:L263"/>
    <mergeCell ref="M262:M263"/>
    <mergeCell ref="N260:N261"/>
    <mergeCell ref="O254:O255"/>
    <mergeCell ref="A260:A265"/>
    <mergeCell ref="B260:B265"/>
    <mergeCell ref="J260:J261"/>
    <mergeCell ref="K260:K261"/>
    <mergeCell ref="L260:L261"/>
    <mergeCell ref="I264:I265"/>
    <mergeCell ref="O260:O261"/>
    <mergeCell ref="A254:A259"/>
    <mergeCell ref="B254:B259"/>
    <mergeCell ref="I352:I353"/>
    <mergeCell ref="I354:I355"/>
    <mergeCell ref="J352:J353"/>
    <mergeCell ref="K352:K353"/>
    <mergeCell ref="J354:J355"/>
    <mergeCell ref="K354:K355"/>
    <mergeCell ref="S248:S249"/>
    <mergeCell ref="T248:T249"/>
    <mergeCell ref="U248:U249"/>
    <mergeCell ref="J254:J255"/>
    <mergeCell ref="K254:K255"/>
    <mergeCell ref="S254:S255"/>
    <mergeCell ref="T254:T255"/>
    <mergeCell ref="L254:L255"/>
    <mergeCell ref="M254:M255"/>
    <mergeCell ref="N254:N255"/>
    <mergeCell ref="N248:N249"/>
    <mergeCell ref="O248:O249"/>
    <mergeCell ref="P248:P249"/>
    <mergeCell ref="Q248:Q249"/>
    <mergeCell ref="J248:J249"/>
    <mergeCell ref="K248:K249"/>
    <mergeCell ref="L248:L249"/>
    <mergeCell ref="M248:M249"/>
    <mergeCell ref="N242:N243"/>
    <mergeCell ref="O242:O243"/>
    <mergeCell ref="P242:P243"/>
    <mergeCell ref="Q242:Q243"/>
    <mergeCell ref="J242:J243"/>
    <mergeCell ref="K242:K243"/>
    <mergeCell ref="L242:L243"/>
    <mergeCell ref="M242:M243"/>
    <mergeCell ref="O240:O241"/>
    <mergeCell ref="T236:T237"/>
    <mergeCell ref="U236:U237"/>
    <mergeCell ref="T238:T239"/>
    <mergeCell ref="U238:U239"/>
    <mergeCell ref="T240:T241"/>
    <mergeCell ref="U240:U241"/>
    <mergeCell ref="P240:P241"/>
    <mergeCell ref="Q240:Q241"/>
    <mergeCell ref="S240:S241"/>
    <mergeCell ref="O238:O239"/>
    <mergeCell ref="P238:P239"/>
    <mergeCell ref="Q238:Q239"/>
    <mergeCell ref="S238:S239"/>
    <mergeCell ref="P236:P237"/>
    <mergeCell ref="Q236:Q237"/>
    <mergeCell ref="S242:S243"/>
    <mergeCell ref="S236:S237"/>
    <mergeCell ref="R242:R243"/>
    <mergeCell ref="C236:C241"/>
    <mergeCell ref="U230:U231"/>
    <mergeCell ref="J232:J233"/>
    <mergeCell ref="K232:K233"/>
    <mergeCell ref="L232:L233"/>
    <mergeCell ref="M232:M233"/>
    <mergeCell ref="L236:L237"/>
    <mergeCell ref="M236:M237"/>
    <mergeCell ref="N236:N237"/>
    <mergeCell ref="O236:O237"/>
    <mergeCell ref="S230:S231"/>
    <mergeCell ref="T230:T231"/>
    <mergeCell ref="N230:N231"/>
    <mergeCell ref="O230:O231"/>
    <mergeCell ref="P230:P231"/>
    <mergeCell ref="Q230:Q231"/>
    <mergeCell ref="U224:U225"/>
    <mergeCell ref="N224:N225"/>
    <mergeCell ref="O224:O225"/>
    <mergeCell ref="P224:P225"/>
    <mergeCell ref="Q224:Q225"/>
    <mergeCell ref="S224:S225"/>
    <mergeCell ref="T224:T225"/>
    <mergeCell ref="N298:N299"/>
    <mergeCell ref="O298:O299"/>
    <mergeCell ref="P298:P299"/>
    <mergeCell ref="J224:J225"/>
    <mergeCell ref="K224:K225"/>
    <mergeCell ref="J230:J231"/>
    <mergeCell ref="K230:K231"/>
    <mergeCell ref="L230:L231"/>
    <mergeCell ref="M230:M231"/>
    <mergeCell ref="K226:K227"/>
    <mergeCell ref="K298:K299"/>
    <mergeCell ref="L298:L299"/>
    <mergeCell ref="M298:M299"/>
    <mergeCell ref="Q218:Q219"/>
    <mergeCell ref="O228:O229"/>
    <mergeCell ref="O232:O233"/>
    <mergeCell ref="O222:O223"/>
    <mergeCell ref="N234:N235"/>
    <mergeCell ref="O234:O235"/>
    <mergeCell ref="P234:P235"/>
    <mergeCell ref="S218:S219"/>
    <mergeCell ref="T218:T219"/>
    <mergeCell ref="U218:U219"/>
    <mergeCell ref="U208:U209"/>
    <mergeCell ref="U212:U213"/>
    <mergeCell ref="S212:S213"/>
    <mergeCell ref="L210:L211"/>
    <mergeCell ref="S298:S299"/>
    <mergeCell ref="T298:T299"/>
    <mergeCell ref="U298:U299"/>
    <mergeCell ref="T210:T211"/>
    <mergeCell ref="U210:U211"/>
    <mergeCell ref="S210:S211"/>
    <mergeCell ref="P220:P221"/>
    <mergeCell ref="L212:L213"/>
    <mergeCell ref="T212:T213"/>
    <mergeCell ref="N212:N213"/>
    <mergeCell ref="O212:O213"/>
    <mergeCell ref="P212:P213"/>
    <mergeCell ref="Q212:Q213"/>
    <mergeCell ref="U200:U201"/>
    <mergeCell ref="J206:J207"/>
    <mergeCell ref="K206:K207"/>
    <mergeCell ref="L206:L207"/>
    <mergeCell ref="M206:M207"/>
    <mergeCell ref="T206:T207"/>
    <mergeCell ref="U206:U207"/>
    <mergeCell ref="O206:O207"/>
    <mergeCell ref="S206:S207"/>
    <mergeCell ref="P206:P207"/>
    <mergeCell ref="N300:N301"/>
    <mergeCell ref="O300:O301"/>
    <mergeCell ref="P300:P301"/>
    <mergeCell ref="J200:J201"/>
    <mergeCell ref="P200:P201"/>
    <mergeCell ref="K212:K213"/>
    <mergeCell ref="M212:M213"/>
    <mergeCell ref="M210:M211"/>
    <mergeCell ref="N210:N211"/>
    <mergeCell ref="O210:O211"/>
    <mergeCell ref="K300:K301"/>
    <mergeCell ref="L300:L301"/>
    <mergeCell ref="M300:M301"/>
    <mergeCell ref="N194:N195"/>
    <mergeCell ref="N196:N197"/>
    <mergeCell ref="N206:N207"/>
    <mergeCell ref="N200:N201"/>
    <mergeCell ref="K200:K201"/>
    <mergeCell ref="N222:N223"/>
    <mergeCell ref="M224:M225"/>
    <mergeCell ref="O194:O195"/>
    <mergeCell ref="P194:P195"/>
    <mergeCell ref="Q194:Q195"/>
    <mergeCell ref="J194:J195"/>
    <mergeCell ref="K194:K195"/>
    <mergeCell ref="L194:L195"/>
    <mergeCell ref="M194:M195"/>
    <mergeCell ref="I186:I187"/>
    <mergeCell ref="J186:J187"/>
    <mergeCell ref="L184:L185"/>
    <mergeCell ref="L186:L187"/>
    <mergeCell ref="I184:I185"/>
    <mergeCell ref="J182:J183"/>
    <mergeCell ref="K182:K183"/>
    <mergeCell ref="L182:L183"/>
    <mergeCell ref="I182:I183"/>
    <mergeCell ref="N182:N183"/>
    <mergeCell ref="O182:O183"/>
    <mergeCell ref="U178:U179"/>
    <mergeCell ref="P182:P183"/>
    <mergeCell ref="Q182:Q183"/>
    <mergeCell ref="Q180:Q181"/>
    <mergeCell ref="S180:S181"/>
    <mergeCell ref="T180:T181"/>
    <mergeCell ref="U180:U181"/>
    <mergeCell ref="R182:R183"/>
    <mergeCell ref="U176:U177"/>
    <mergeCell ref="M176:M177"/>
    <mergeCell ref="N176:N177"/>
    <mergeCell ref="O176:O177"/>
    <mergeCell ref="P176:P177"/>
    <mergeCell ref="M182:M183"/>
    <mergeCell ref="T176:T177"/>
    <mergeCell ref="T178:T179"/>
    <mergeCell ref="U170:U171"/>
    <mergeCell ref="U172:U173"/>
    <mergeCell ref="T174:T175"/>
    <mergeCell ref="T170:T171"/>
    <mergeCell ref="Q172:Q173"/>
    <mergeCell ref="S172:S173"/>
    <mergeCell ref="T172:T173"/>
    <mergeCell ref="L176:L177"/>
    <mergeCell ref="P170:P171"/>
    <mergeCell ref="Q170:Q171"/>
    <mergeCell ref="S170:S171"/>
    <mergeCell ref="Q176:Q177"/>
    <mergeCell ref="S176:S177"/>
    <mergeCell ref="P172:P173"/>
    <mergeCell ref="L172:L173"/>
    <mergeCell ref="M172:M173"/>
    <mergeCell ref="N172:N173"/>
    <mergeCell ref="A176:A181"/>
    <mergeCell ref="B176:B181"/>
    <mergeCell ref="J176:J177"/>
    <mergeCell ref="K176:K177"/>
    <mergeCell ref="K178:K179"/>
    <mergeCell ref="C176:G181"/>
    <mergeCell ref="S158:S159"/>
    <mergeCell ref="L164:L165"/>
    <mergeCell ref="M164:M165"/>
    <mergeCell ref="N164:N165"/>
    <mergeCell ref="O164:O165"/>
    <mergeCell ref="P164:P165"/>
    <mergeCell ref="Q164:Q165"/>
    <mergeCell ref="S164:S165"/>
    <mergeCell ref="S160:S161"/>
    <mergeCell ref="Q160:Q161"/>
    <mergeCell ref="Q158:Q159"/>
    <mergeCell ref="N158:N159"/>
    <mergeCell ref="O158:O159"/>
    <mergeCell ref="P158:P159"/>
    <mergeCell ref="O154:O155"/>
    <mergeCell ref="P154:P155"/>
    <mergeCell ref="T156:T157"/>
    <mergeCell ref="O156:O157"/>
    <mergeCell ref="R154:R155"/>
    <mergeCell ref="R156:R157"/>
    <mergeCell ref="P152:P153"/>
    <mergeCell ref="Q152:Q153"/>
    <mergeCell ref="S152:S153"/>
    <mergeCell ref="S156:S157"/>
    <mergeCell ref="P156:P157"/>
    <mergeCell ref="Q156:Q157"/>
    <mergeCell ref="R152:R153"/>
    <mergeCell ref="K46:K47"/>
    <mergeCell ref="J44:J45"/>
    <mergeCell ref="J48:J49"/>
    <mergeCell ref="K48:K49"/>
    <mergeCell ref="A44:A49"/>
    <mergeCell ref="B44:B49"/>
    <mergeCell ref="C44:C49"/>
    <mergeCell ref="D44:D49"/>
    <mergeCell ref="J152:J153"/>
    <mergeCell ref="K152:K153"/>
    <mergeCell ref="L152:L153"/>
    <mergeCell ref="M152:M153"/>
    <mergeCell ref="N152:N153"/>
    <mergeCell ref="O152:O153"/>
    <mergeCell ref="U152:U153"/>
    <mergeCell ref="Z148:Z149"/>
    <mergeCell ref="Z150:Z151"/>
    <mergeCell ref="Z152:Z153"/>
    <mergeCell ref="P148:P149"/>
    <mergeCell ref="O150:O151"/>
    <mergeCell ref="P150:P151"/>
    <mergeCell ref="U150:U151"/>
    <mergeCell ref="T146:T147"/>
    <mergeCell ref="U158:U159"/>
    <mergeCell ref="U164:U165"/>
    <mergeCell ref="U146:U147"/>
    <mergeCell ref="U154:U155"/>
    <mergeCell ref="U156:U157"/>
    <mergeCell ref="T160:T161"/>
    <mergeCell ref="U160:U161"/>
    <mergeCell ref="T158:T159"/>
    <mergeCell ref="T164:T165"/>
    <mergeCell ref="T144:T145"/>
    <mergeCell ref="U144:U145"/>
    <mergeCell ref="K146:K147"/>
    <mergeCell ref="L146:L147"/>
    <mergeCell ref="M146:M147"/>
    <mergeCell ref="N146:N147"/>
    <mergeCell ref="O146:O147"/>
    <mergeCell ref="P146:P147"/>
    <mergeCell ref="Q146:Q147"/>
    <mergeCell ref="S146:S147"/>
    <mergeCell ref="J146:J147"/>
    <mergeCell ref="P144:P145"/>
    <mergeCell ref="Q144:Q145"/>
    <mergeCell ref="S144:S145"/>
    <mergeCell ref="R146:R147"/>
    <mergeCell ref="S134:S135"/>
    <mergeCell ref="T134:T135"/>
    <mergeCell ref="U134:U135"/>
    <mergeCell ref="U140:U141"/>
    <mergeCell ref="T136:T137"/>
    <mergeCell ref="U136:U137"/>
    <mergeCell ref="S136:S137"/>
    <mergeCell ref="O128:O129"/>
    <mergeCell ref="P128:P129"/>
    <mergeCell ref="Q128:Q129"/>
    <mergeCell ref="S128:S129"/>
    <mergeCell ref="S122:S123"/>
    <mergeCell ref="T122:T123"/>
    <mergeCell ref="U122:U123"/>
    <mergeCell ref="I144:I145"/>
    <mergeCell ref="J144:J145"/>
    <mergeCell ref="K144:K145"/>
    <mergeCell ref="L144:L145"/>
    <mergeCell ref="M144:M145"/>
    <mergeCell ref="N144:N145"/>
    <mergeCell ref="O144:O145"/>
    <mergeCell ref="S116:S117"/>
    <mergeCell ref="T116:T117"/>
    <mergeCell ref="U116:U117"/>
    <mergeCell ref="J122:J123"/>
    <mergeCell ref="K122:K123"/>
    <mergeCell ref="J118:J119"/>
    <mergeCell ref="K118:K119"/>
    <mergeCell ref="L118:L119"/>
    <mergeCell ref="L122:L123"/>
    <mergeCell ref="M122:M123"/>
    <mergeCell ref="A364:G366"/>
    <mergeCell ref="H364:H366"/>
    <mergeCell ref="L116:L117"/>
    <mergeCell ref="M116:M117"/>
    <mergeCell ref="L128:L129"/>
    <mergeCell ref="M128:M129"/>
    <mergeCell ref="J140:J141"/>
    <mergeCell ref="K140:K141"/>
    <mergeCell ref="L140:L141"/>
    <mergeCell ref="M140:M141"/>
    <mergeCell ref="T98:T99"/>
    <mergeCell ref="U98:U99"/>
    <mergeCell ref="A356:G358"/>
    <mergeCell ref="H356:H358"/>
    <mergeCell ref="J116:J117"/>
    <mergeCell ref="K116:K117"/>
    <mergeCell ref="J158:J159"/>
    <mergeCell ref="K158:K159"/>
    <mergeCell ref="J164:J165"/>
    <mergeCell ref="K164:K165"/>
    <mergeCell ref="U92:U93"/>
    <mergeCell ref="J98:J99"/>
    <mergeCell ref="K98:K99"/>
    <mergeCell ref="L98:L99"/>
    <mergeCell ref="M98:M99"/>
    <mergeCell ref="N98:N99"/>
    <mergeCell ref="O98:O99"/>
    <mergeCell ref="P98:P99"/>
    <mergeCell ref="Q98:Q99"/>
    <mergeCell ref="S98:S99"/>
    <mergeCell ref="N80:N81"/>
    <mergeCell ref="O80:O81"/>
    <mergeCell ref="O76:O77"/>
    <mergeCell ref="L92:L93"/>
    <mergeCell ref="M92:M93"/>
    <mergeCell ref="N92:N93"/>
    <mergeCell ref="O92:O93"/>
    <mergeCell ref="O74:O75"/>
    <mergeCell ref="N68:N69"/>
    <mergeCell ref="O68:O69"/>
    <mergeCell ref="N62:N63"/>
    <mergeCell ref="O62:O63"/>
    <mergeCell ref="O72:O73"/>
    <mergeCell ref="O70:O71"/>
    <mergeCell ref="N64:N65"/>
    <mergeCell ref="O64:O65"/>
    <mergeCell ref="N66:N67"/>
    <mergeCell ref="U86:U87"/>
    <mergeCell ref="J92:J93"/>
    <mergeCell ref="K92:K93"/>
    <mergeCell ref="J86:J87"/>
    <mergeCell ref="K86:K87"/>
    <mergeCell ref="J90:J91"/>
    <mergeCell ref="K90:K91"/>
    <mergeCell ref="L86:L87"/>
    <mergeCell ref="M86:M87"/>
    <mergeCell ref="N86:N87"/>
    <mergeCell ref="T80:T81"/>
    <mergeCell ref="U80:U81"/>
    <mergeCell ref="U78:U79"/>
    <mergeCell ref="P86:P87"/>
    <mergeCell ref="Q86:Q87"/>
    <mergeCell ref="S86:S87"/>
    <mergeCell ref="S80:S81"/>
    <mergeCell ref="Q82:Q83"/>
    <mergeCell ref="S82:S83"/>
    <mergeCell ref="T86:T87"/>
    <mergeCell ref="P80:P81"/>
    <mergeCell ref="Q80:Q81"/>
    <mergeCell ref="K74:K75"/>
    <mergeCell ref="L74:L75"/>
    <mergeCell ref="M74:M75"/>
    <mergeCell ref="N74:N75"/>
    <mergeCell ref="P74:P75"/>
    <mergeCell ref="Q74:Q75"/>
    <mergeCell ref="M76:M77"/>
    <mergeCell ref="N76:N77"/>
    <mergeCell ref="S74:S75"/>
    <mergeCell ref="S68:S69"/>
    <mergeCell ref="P68:P69"/>
    <mergeCell ref="Q68:Q69"/>
    <mergeCell ref="S70:S71"/>
    <mergeCell ref="Q72:Q73"/>
    <mergeCell ref="S72:S73"/>
    <mergeCell ref="P72:P73"/>
    <mergeCell ref="P70:P71"/>
    <mergeCell ref="Q70:Q71"/>
    <mergeCell ref="T74:T75"/>
    <mergeCell ref="U74:U75"/>
    <mergeCell ref="T70:T71"/>
    <mergeCell ref="U70:U71"/>
    <mergeCell ref="T72:T73"/>
    <mergeCell ref="U72:U73"/>
    <mergeCell ref="U68:U69"/>
    <mergeCell ref="U56:U57"/>
    <mergeCell ref="T58:T59"/>
    <mergeCell ref="U58:U59"/>
    <mergeCell ref="U66:U67"/>
    <mergeCell ref="T62:T63"/>
    <mergeCell ref="U62:U63"/>
    <mergeCell ref="U54:U55"/>
    <mergeCell ref="T54:T55"/>
    <mergeCell ref="M50:M51"/>
    <mergeCell ref="N50:N51"/>
    <mergeCell ref="R50:R51"/>
    <mergeCell ref="R52:R53"/>
    <mergeCell ref="R54:R55"/>
    <mergeCell ref="P54:P55"/>
    <mergeCell ref="O52:O53"/>
    <mergeCell ref="O54:O55"/>
    <mergeCell ref="I42:I43"/>
    <mergeCell ref="J42:J43"/>
    <mergeCell ref="K42:K43"/>
    <mergeCell ref="L42:L43"/>
    <mergeCell ref="U40:U41"/>
    <mergeCell ref="U52:U53"/>
    <mergeCell ref="U50:U51"/>
    <mergeCell ref="O42:O43"/>
    <mergeCell ref="P52:P53"/>
    <mergeCell ref="U42:U43"/>
    <mergeCell ref="S52:S53"/>
    <mergeCell ref="T52:T53"/>
    <mergeCell ref="R46:R47"/>
    <mergeCell ref="R48:R49"/>
    <mergeCell ref="N46:N47"/>
    <mergeCell ref="O46:O47"/>
    <mergeCell ref="S42:S43"/>
    <mergeCell ref="T42:T43"/>
    <mergeCell ref="L56:L57"/>
    <mergeCell ref="M56:M57"/>
    <mergeCell ref="N56:N57"/>
    <mergeCell ref="O56:O57"/>
    <mergeCell ref="L54:L55"/>
    <mergeCell ref="M54:M55"/>
    <mergeCell ref="N54:N55"/>
    <mergeCell ref="L52:L53"/>
    <mergeCell ref="M52:M53"/>
    <mergeCell ref="M40:M41"/>
    <mergeCell ref="N40:N41"/>
    <mergeCell ref="O40:O41"/>
    <mergeCell ref="M42:M43"/>
    <mergeCell ref="N42:N43"/>
    <mergeCell ref="B50:B55"/>
    <mergeCell ref="A50:A55"/>
    <mergeCell ref="J50:J51"/>
    <mergeCell ref="K50:K51"/>
    <mergeCell ref="I50:I51"/>
    <mergeCell ref="I52:I53"/>
    <mergeCell ref="I54:I55"/>
    <mergeCell ref="K54:K55"/>
    <mergeCell ref="J54:J55"/>
    <mergeCell ref="J52:J53"/>
    <mergeCell ref="K52:K53"/>
    <mergeCell ref="U44:U45"/>
    <mergeCell ref="Q46:Q47"/>
    <mergeCell ref="S50:S51"/>
    <mergeCell ref="T50:T51"/>
    <mergeCell ref="Q44:Q45"/>
    <mergeCell ref="S44:S45"/>
    <mergeCell ref="T44:T45"/>
    <mergeCell ref="O50:O51"/>
    <mergeCell ref="P46:P47"/>
    <mergeCell ref="Q140:Q141"/>
    <mergeCell ref="S140:S141"/>
    <mergeCell ref="T140:T141"/>
    <mergeCell ref="P50:P51"/>
    <mergeCell ref="Q50:Q51"/>
    <mergeCell ref="S56:S57"/>
    <mergeCell ref="T56:T57"/>
    <mergeCell ref="Q54:Q55"/>
    <mergeCell ref="S54:S55"/>
    <mergeCell ref="T68:T69"/>
    <mergeCell ref="S142:S143"/>
    <mergeCell ref="T142:T143"/>
    <mergeCell ref="S48:S49"/>
    <mergeCell ref="T48:T49"/>
    <mergeCell ref="T130:T131"/>
    <mergeCell ref="S132:S133"/>
    <mergeCell ref="T132:T133"/>
    <mergeCell ref="S126:S127"/>
    <mergeCell ref="T126:T127"/>
    <mergeCell ref="T138:T139"/>
    <mergeCell ref="U142:U143"/>
    <mergeCell ref="K44:K45"/>
    <mergeCell ref="L44:L45"/>
    <mergeCell ref="M44:M45"/>
    <mergeCell ref="N44:N45"/>
    <mergeCell ref="O44:O45"/>
    <mergeCell ref="P44:P45"/>
    <mergeCell ref="S46:S47"/>
    <mergeCell ref="T46:T47"/>
    <mergeCell ref="U46:U47"/>
    <mergeCell ref="N150:N151"/>
    <mergeCell ref="N154:N155"/>
    <mergeCell ref="L32:L33"/>
    <mergeCell ref="M32:M33"/>
    <mergeCell ref="N32:N33"/>
    <mergeCell ref="L136:L137"/>
    <mergeCell ref="M136:M137"/>
    <mergeCell ref="N136:N137"/>
    <mergeCell ref="N140:N141"/>
    <mergeCell ref="L50:L51"/>
    <mergeCell ref="S168:S169"/>
    <mergeCell ref="N180:N181"/>
    <mergeCell ref="O180:O181"/>
    <mergeCell ref="P180:P181"/>
    <mergeCell ref="O170:O171"/>
    <mergeCell ref="N170:N171"/>
    <mergeCell ref="O178:O179"/>
    <mergeCell ref="P178:P179"/>
    <mergeCell ref="Q178:Q179"/>
    <mergeCell ref="S178:S179"/>
    <mergeCell ref="I148:I149"/>
    <mergeCell ref="J148:J149"/>
    <mergeCell ref="S32:S33"/>
    <mergeCell ref="T32:T33"/>
    <mergeCell ref="L38:L39"/>
    <mergeCell ref="O32:O33"/>
    <mergeCell ref="O38:O39"/>
    <mergeCell ref="P38:P39"/>
    <mergeCell ref="Q38:Q39"/>
    <mergeCell ref="S38:S39"/>
    <mergeCell ref="A164:A169"/>
    <mergeCell ref="B164:B169"/>
    <mergeCell ref="C164:G169"/>
    <mergeCell ref="A32:A37"/>
    <mergeCell ref="A146:A151"/>
    <mergeCell ref="C146:C151"/>
    <mergeCell ref="D146:D151"/>
    <mergeCell ref="E146:E151"/>
    <mergeCell ref="F146:F151"/>
    <mergeCell ref="G146:G151"/>
    <mergeCell ref="O148:O149"/>
    <mergeCell ref="J32:J33"/>
    <mergeCell ref="K32:K33"/>
    <mergeCell ref="O28:O29"/>
    <mergeCell ref="L36:L37"/>
    <mergeCell ref="M36:M37"/>
    <mergeCell ref="N36:N37"/>
    <mergeCell ref="O36:O37"/>
    <mergeCell ref="N38:N39"/>
    <mergeCell ref="M48:M49"/>
    <mergeCell ref="I34:I35"/>
    <mergeCell ref="J34:J35"/>
    <mergeCell ref="K34:K35"/>
    <mergeCell ref="I32:I33"/>
    <mergeCell ref="K20:K21"/>
    <mergeCell ref="L20:L21"/>
    <mergeCell ref="P28:P29"/>
    <mergeCell ref="U32:U33"/>
    <mergeCell ref="M30:M31"/>
    <mergeCell ref="L30:L31"/>
    <mergeCell ref="K30:K31"/>
    <mergeCell ref="U28:U29"/>
    <mergeCell ref="N28:N29"/>
    <mergeCell ref="M28:M29"/>
    <mergeCell ref="S20:S21"/>
    <mergeCell ref="P26:P27"/>
    <mergeCell ref="Q26:Q27"/>
    <mergeCell ref="L26:L27"/>
    <mergeCell ref="M26:M27"/>
    <mergeCell ref="N26:N27"/>
    <mergeCell ref="O26:O27"/>
    <mergeCell ref="P22:P23"/>
    <mergeCell ref="Q22:Q23"/>
    <mergeCell ref="Q24:Q25"/>
    <mergeCell ref="J26:J27"/>
    <mergeCell ref="J22:J23"/>
    <mergeCell ref="K22:K23"/>
    <mergeCell ref="L22:L23"/>
    <mergeCell ref="K26:K27"/>
    <mergeCell ref="L24:L25"/>
    <mergeCell ref="Q20:Q21"/>
    <mergeCell ref="N16:N17"/>
    <mergeCell ref="Q16:Q17"/>
    <mergeCell ref="U20:U21"/>
    <mergeCell ref="T20:T21"/>
    <mergeCell ref="Q18:Q19"/>
    <mergeCell ref="S18:S19"/>
    <mergeCell ref="N20:N21"/>
    <mergeCell ref="O20:O21"/>
    <mergeCell ref="P20:P21"/>
    <mergeCell ref="O16:O17"/>
    <mergeCell ref="P16:P17"/>
    <mergeCell ref="N14:N15"/>
    <mergeCell ref="O14:O15"/>
    <mergeCell ref="P14:P15"/>
    <mergeCell ref="T14:T15"/>
    <mergeCell ref="U14:U15"/>
    <mergeCell ref="B13:C13"/>
    <mergeCell ref="J14:J15"/>
    <mergeCell ref="K14:K15"/>
    <mergeCell ref="L14:L15"/>
    <mergeCell ref="I14:I15"/>
    <mergeCell ref="Q14:Q15"/>
    <mergeCell ref="M14:M15"/>
    <mergeCell ref="C14:G19"/>
    <mergeCell ref="J9:U9"/>
    <mergeCell ref="K10:T10"/>
    <mergeCell ref="U10:U12"/>
    <mergeCell ref="L11:M11"/>
    <mergeCell ref="A10:A12"/>
    <mergeCell ref="B10:C12"/>
    <mergeCell ref="D10:D12"/>
    <mergeCell ref="E10:E12"/>
    <mergeCell ref="S166:S167"/>
    <mergeCell ref="T166:T167"/>
    <mergeCell ref="F10:F12"/>
    <mergeCell ref="G10:G12"/>
    <mergeCell ref="H10:H11"/>
    <mergeCell ref="J10:J12"/>
    <mergeCell ref="K11:K12"/>
    <mergeCell ref="N11:N12"/>
    <mergeCell ref="O11:T11"/>
    <mergeCell ref="S14:S15"/>
    <mergeCell ref="K166:K167"/>
    <mergeCell ref="L166:L167"/>
    <mergeCell ref="M166:M167"/>
    <mergeCell ref="N166:N167"/>
    <mergeCell ref="U166:U167"/>
    <mergeCell ref="T168:T169"/>
    <mergeCell ref="U168:U169"/>
    <mergeCell ref="N168:N169"/>
    <mergeCell ref="O168:O169"/>
    <mergeCell ref="P168:P169"/>
    <mergeCell ref="Q168:Q169"/>
    <mergeCell ref="O166:O167"/>
    <mergeCell ref="P166:P167"/>
    <mergeCell ref="Q166:Q167"/>
    <mergeCell ref="K168:K169"/>
    <mergeCell ref="L168:L169"/>
    <mergeCell ref="M168:M169"/>
    <mergeCell ref="L170:L171"/>
    <mergeCell ref="M170:M171"/>
    <mergeCell ref="K170:K171"/>
    <mergeCell ref="L178:L179"/>
    <mergeCell ref="M178:M179"/>
    <mergeCell ref="N178:N179"/>
    <mergeCell ref="J180:J181"/>
    <mergeCell ref="K180:K181"/>
    <mergeCell ref="L180:L181"/>
    <mergeCell ref="M180:M181"/>
    <mergeCell ref="B194:B199"/>
    <mergeCell ref="I194:I195"/>
    <mergeCell ref="I196:I197"/>
    <mergeCell ref="I198:I199"/>
    <mergeCell ref="C194:G199"/>
    <mergeCell ref="U188:U189"/>
    <mergeCell ref="U182:U183"/>
    <mergeCell ref="S194:S195"/>
    <mergeCell ref="T194:T195"/>
    <mergeCell ref="U194:U195"/>
    <mergeCell ref="T184:T185"/>
    <mergeCell ref="S186:S187"/>
    <mergeCell ref="U184:U185"/>
    <mergeCell ref="T190:T191"/>
    <mergeCell ref="S192:S193"/>
    <mergeCell ref="J196:J197"/>
    <mergeCell ref="K196:K197"/>
    <mergeCell ref="L196:L197"/>
    <mergeCell ref="M196:M197"/>
    <mergeCell ref="O196:O197"/>
    <mergeCell ref="U196:U197"/>
    <mergeCell ref="S196:S197"/>
    <mergeCell ref="T196:T197"/>
    <mergeCell ref="P196:P197"/>
    <mergeCell ref="Q196:Q197"/>
    <mergeCell ref="U198:U199"/>
    <mergeCell ref="J198:J199"/>
    <mergeCell ref="K198:K199"/>
    <mergeCell ref="L198:L199"/>
    <mergeCell ref="M198:M199"/>
    <mergeCell ref="P198:P199"/>
    <mergeCell ref="S198:S199"/>
    <mergeCell ref="I208:I209"/>
    <mergeCell ref="T198:T199"/>
    <mergeCell ref="Q200:Q201"/>
    <mergeCell ref="S200:S201"/>
    <mergeCell ref="T200:T201"/>
    <mergeCell ref="Q206:Q207"/>
    <mergeCell ref="T208:T209"/>
    <mergeCell ref="J202:J203"/>
    <mergeCell ref="L200:L201"/>
    <mergeCell ref="M200:M201"/>
    <mergeCell ref="O200:O201"/>
    <mergeCell ref="B206:B211"/>
    <mergeCell ref="I206:I207"/>
    <mergeCell ref="Q198:Q199"/>
    <mergeCell ref="J208:J209"/>
    <mergeCell ref="K208:K209"/>
    <mergeCell ref="N198:N199"/>
    <mergeCell ref="O198:O199"/>
    <mergeCell ref="J210:J211"/>
    <mergeCell ref="K210:K211"/>
    <mergeCell ref="A218:A223"/>
    <mergeCell ref="B218:B223"/>
    <mergeCell ref="S208:S209"/>
    <mergeCell ref="L208:L209"/>
    <mergeCell ref="M208:M209"/>
    <mergeCell ref="N208:N209"/>
    <mergeCell ref="O208:O209"/>
    <mergeCell ref="P208:P209"/>
    <mergeCell ref="Q208:Q209"/>
    <mergeCell ref="A206:A211"/>
    <mergeCell ref="Q210:Q211"/>
    <mergeCell ref="O220:O221"/>
    <mergeCell ref="I220:I221"/>
    <mergeCell ref="I222:I223"/>
    <mergeCell ref="J220:J221"/>
    <mergeCell ref="K220:K221"/>
    <mergeCell ref="Q220:Q221"/>
    <mergeCell ref="J212:J213"/>
    <mergeCell ref="P210:P211"/>
    <mergeCell ref="J218:J219"/>
    <mergeCell ref="S220:S221"/>
    <mergeCell ref="T220:T221"/>
    <mergeCell ref="U220:U221"/>
    <mergeCell ref="I218:I219"/>
    <mergeCell ref="K218:K219"/>
    <mergeCell ref="L218:L219"/>
    <mergeCell ref="M218:M219"/>
    <mergeCell ref="N218:N219"/>
    <mergeCell ref="O218:O219"/>
    <mergeCell ref="P218:P219"/>
    <mergeCell ref="J222:J223"/>
    <mergeCell ref="K222:K223"/>
    <mergeCell ref="L222:L223"/>
    <mergeCell ref="M222:M223"/>
    <mergeCell ref="J228:J229"/>
    <mergeCell ref="A230:A235"/>
    <mergeCell ref="B230:B235"/>
    <mergeCell ref="L224:L225"/>
    <mergeCell ref="C224:C229"/>
    <mergeCell ref="B224:B229"/>
    <mergeCell ref="I232:I233"/>
    <mergeCell ref="I234:I235"/>
    <mergeCell ref="U222:U223"/>
    <mergeCell ref="P226:P227"/>
    <mergeCell ref="Q226:Q227"/>
    <mergeCell ref="S226:S227"/>
    <mergeCell ref="T226:T227"/>
    <mergeCell ref="U226:U227"/>
    <mergeCell ref="S222:S223"/>
    <mergeCell ref="T222:T223"/>
    <mergeCell ref="P222:P223"/>
    <mergeCell ref="Q222:Q223"/>
    <mergeCell ref="T232:T233"/>
    <mergeCell ref="U232:U233"/>
    <mergeCell ref="P232:P233"/>
    <mergeCell ref="Q232:Q233"/>
    <mergeCell ref="S232:S233"/>
    <mergeCell ref="Q234:Q235"/>
    <mergeCell ref="A242:B247"/>
    <mergeCell ref="I246:I247"/>
    <mergeCell ref="N244:N245"/>
    <mergeCell ref="O244:O245"/>
    <mergeCell ref="J244:J245"/>
    <mergeCell ref="K244:K245"/>
    <mergeCell ref="B236:B241"/>
    <mergeCell ref="A236:A241"/>
    <mergeCell ref="K236:K237"/>
    <mergeCell ref="M220:M221"/>
    <mergeCell ref="N220:N221"/>
    <mergeCell ref="M228:M229"/>
    <mergeCell ref="N228:N229"/>
    <mergeCell ref="I210:I211"/>
    <mergeCell ref="L244:L245"/>
    <mergeCell ref="M244:M245"/>
    <mergeCell ref="I242:I243"/>
    <mergeCell ref="I244:I245"/>
    <mergeCell ref="J234:J235"/>
    <mergeCell ref="K234:K235"/>
    <mergeCell ref="L234:L235"/>
    <mergeCell ref="M234:M235"/>
    <mergeCell ref="L220:L221"/>
    <mergeCell ref="S244:S245"/>
    <mergeCell ref="T244:T245"/>
    <mergeCell ref="U244:U245"/>
    <mergeCell ref="I230:I231"/>
    <mergeCell ref="N232:N233"/>
    <mergeCell ref="P244:P245"/>
    <mergeCell ref="Q244:Q245"/>
    <mergeCell ref="S234:S235"/>
    <mergeCell ref="T234:T235"/>
    <mergeCell ref="U234:U235"/>
    <mergeCell ref="T250:T251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S246:S247"/>
    <mergeCell ref="A248:A253"/>
    <mergeCell ref="B248:B253"/>
    <mergeCell ref="I248:I249"/>
    <mergeCell ref="I250:I251"/>
    <mergeCell ref="I252:I253"/>
    <mergeCell ref="S250:S251"/>
    <mergeCell ref="N250:N251"/>
    <mergeCell ref="O250:O251"/>
    <mergeCell ref="P250:P251"/>
    <mergeCell ref="Q250:Q251"/>
    <mergeCell ref="U252:U253"/>
    <mergeCell ref="P252:P253"/>
    <mergeCell ref="Q252:Q253"/>
    <mergeCell ref="S252:S253"/>
    <mergeCell ref="T252:T253"/>
    <mergeCell ref="R252:R253"/>
    <mergeCell ref="J252:J253"/>
    <mergeCell ref="K252:K253"/>
    <mergeCell ref="L252:L253"/>
    <mergeCell ref="M252:M253"/>
    <mergeCell ref="N252:N253"/>
    <mergeCell ref="O252:O253"/>
    <mergeCell ref="E254:E259"/>
    <mergeCell ref="F254:F259"/>
    <mergeCell ref="G254:G259"/>
    <mergeCell ref="L256:L257"/>
    <mergeCell ref="M256:M257"/>
    <mergeCell ref="I254:I255"/>
    <mergeCell ref="I256:I257"/>
    <mergeCell ref="N256:N257"/>
    <mergeCell ref="G296:G301"/>
    <mergeCell ref="F296:F301"/>
    <mergeCell ref="E296:E301"/>
    <mergeCell ref="G278:G283"/>
    <mergeCell ref="C254:C259"/>
    <mergeCell ref="D254:D259"/>
    <mergeCell ref="I258:I259"/>
    <mergeCell ref="M148:M149"/>
    <mergeCell ref="M150:M151"/>
    <mergeCell ref="M154:M155"/>
    <mergeCell ref="J250:J251"/>
    <mergeCell ref="K250:K251"/>
    <mergeCell ref="L250:L251"/>
    <mergeCell ref="M250:M251"/>
    <mergeCell ref="O256:O257"/>
    <mergeCell ref="P256:P257"/>
    <mergeCell ref="Q256:Q257"/>
    <mergeCell ref="S258:S259"/>
    <mergeCell ref="S256:S257"/>
    <mergeCell ref="T256:T257"/>
    <mergeCell ref="U256:U257"/>
    <mergeCell ref="T258:T259"/>
    <mergeCell ref="U258:U259"/>
    <mergeCell ref="J258:J259"/>
    <mergeCell ref="K258:K259"/>
    <mergeCell ref="L258:L259"/>
    <mergeCell ref="M258:M259"/>
    <mergeCell ref="N258:N259"/>
    <mergeCell ref="O258:O259"/>
    <mergeCell ref="P258:P259"/>
    <mergeCell ref="Q258:Q259"/>
    <mergeCell ref="U262:U263"/>
    <mergeCell ref="N262:N263"/>
    <mergeCell ref="O262:O263"/>
    <mergeCell ref="P262:P263"/>
    <mergeCell ref="Q262:Q263"/>
    <mergeCell ref="R262:R263"/>
    <mergeCell ref="Q264:Q265"/>
    <mergeCell ref="S264:S265"/>
    <mergeCell ref="S262:S263"/>
    <mergeCell ref="T262:T263"/>
    <mergeCell ref="R264:R265"/>
    <mergeCell ref="L268:L269"/>
    <mergeCell ref="T264:T265"/>
    <mergeCell ref="U264:U265"/>
    <mergeCell ref="J264:J265"/>
    <mergeCell ref="K264:K265"/>
    <mergeCell ref="L264:L265"/>
    <mergeCell ref="M264:M265"/>
    <mergeCell ref="N264:N265"/>
    <mergeCell ref="O264:O265"/>
    <mergeCell ref="P264:P265"/>
    <mergeCell ref="M268:M269"/>
    <mergeCell ref="N268:N269"/>
    <mergeCell ref="O268:O269"/>
    <mergeCell ref="P268:P269"/>
    <mergeCell ref="Q268:Q269"/>
    <mergeCell ref="S268:S269"/>
    <mergeCell ref="T268:T269"/>
    <mergeCell ref="U268:U269"/>
    <mergeCell ref="R268:R269"/>
    <mergeCell ref="Q270:Q271"/>
    <mergeCell ref="S270:S271"/>
    <mergeCell ref="M270:M271"/>
    <mergeCell ref="N270:N271"/>
    <mergeCell ref="O270:O271"/>
    <mergeCell ref="P270:P271"/>
    <mergeCell ref="R270:R271"/>
    <mergeCell ref="K256:K257"/>
    <mergeCell ref="I266:I267"/>
    <mergeCell ref="C266:C271"/>
    <mergeCell ref="D266:D271"/>
    <mergeCell ref="E266:E271"/>
    <mergeCell ref="F266:F271"/>
    <mergeCell ref="G266:G271"/>
    <mergeCell ref="I268:I269"/>
    <mergeCell ref="J268:J269"/>
    <mergeCell ref="K268:K269"/>
    <mergeCell ref="L270:L271"/>
    <mergeCell ref="J274:J275"/>
    <mergeCell ref="K274:K275"/>
    <mergeCell ref="L148:L149"/>
    <mergeCell ref="L150:L151"/>
    <mergeCell ref="L154:L155"/>
    <mergeCell ref="J156:J157"/>
    <mergeCell ref="K156:K157"/>
    <mergeCell ref="L156:L157"/>
    <mergeCell ref="J256:J257"/>
    <mergeCell ref="T274:T275"/>
    <mergeCell ref="L274:L275"/>
    <mergeCell ref="M274:M275"/>
    <mergeCell ref="N274:N275"/>
    <mergeCell ref="O274:O275"/>
    <mergeCell ref="T276:T277"/>
    <mergeCell ref="U276:U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66:A271"/>
    <mergeCell ref="A272:A277"/>
    <mergeCell ref="Q276:Q277"/>
    <mergeCell ref="S276:S277"/>
    <mergeCell ref="P274:P275"/>
    <mergeCell ref="Q274:Q275"/>
    <mergeCell ref="S274:S275"/>
    <mergeCell ref="I270:I271"/>
    <mergeCell ref="J270:J271"/>
    <mergeCell ref="K270:K271"/>
    <mergeCell ref="D278:D283"/>
    <mergeCell ref="E278:E283"/>
    <mergeCell ref="C272:G277"/>
    <mergeCell ref="B266:B271"/>
    <mergeCell ref="F278:F283"/>
    <mergeCell ref="A278:A283"/>
    <mergeCell ref="B278:B283"/>
    <mergeCell ref="B272:B277"/>
    <mergeCell ref="C278:C283"/>
    <mergeCell ref="I278:I279"/>
    <mergeCell ref="I280:I281"/>
    <mergeCell ref="I282:I283"/>
    <mergeCell ref="J280:J281"/>
    <mergeCell ref="J282:J283"/>
    <mergeCell ref="U280:U281"/>
    <mergeCell ref="M280:M281"/>
    <mergeCell ref="N280:N281"/>
    <mergeCell ref="O280:O281"/>
    <mergeCell ref="P280:P281"/>
    <mergeCell ref="Q280:Q281"/>
    <mergeCell ref="S280:S281"/>
    <mergeCell ref="T280:T281"/>
    <mergeCell ref="R280:R281"/>
    <mergeCell ref="K280:K281"/>
    <mergeCell ref="L280:L281"/>
    <mergeCell ref="T282:T283"/>
    <mergeCell ref="U282:U283"/>
    <mergeCell ref="K282:K283"/>
    <mergeCell ref="L282:L283"/>
    <mergeCell ref="M282:M283"/>
    <mergeCell ref="N282:N283"/>
    <mergeCell ref="O282:O283"/>
    <mergeCell ref="P282:P283"/>
    <mergeCell ref="Q282:Q283"/>
    <mergeCell ref="S282:S283"/>
    <mergeCell ref="U318:U319"/>
    <mergeCell ref="I318:I319"/>
    <mergeCell ref="J318:J319"/>
    <mergeCell ref="K318:K319"/>
    <mergeCell ref="L318:L319"/>
    <mergeCell ref="M318:M319"/>
    <mergeCell ref="N318:N319"/>
    <mergeCell ref="O318:O319"/>
    <mergeCell ref="U316:U317"/>
    <mergeCell ref="M316:M317"/>
    <mergeCell ref="N316:N317"/>
    <mergeCell ref="O316:O317"/>
    <mergeCell ref="Q316:Q317"/>
    <mergeCell ref="P316:P317"/>
    <mergeCell ref="A314:A319"/>
    <mergeCell ref="S316:S317"/>
    <mergeCell ref="I314:I315"/>
    <mergeCell ref="E314:E319"/>
    <mergeCell ref="F314:F319"/>
    <mergeCell ref="G314:G319"/>
    <mergeCell ref="Q318:Q319"/>
    <mergeCell ref="S318:S319"/>
    <mergeCell ref="L316:L317"/>
    <mergeCell ref="P318:P319"/>
    <mergeCell ref="J332:J333"/>
    <mergeCell ref="K332:K333"/>
    <mergeCell ref="C314:C319"/>
    <mergeCell ref="B314:B319"/>
    <mergeCell ref="D314:D319"/>
    <mergeCell ref="J314:J315"/>
    <mergeCell ref="K314:K315"/>
    <mergeCell ref="I316:I317"/>
    <mergeCell ref="J316:J317"/>
    <mergeCell ref="K316:K317"/>
    <mergeCell ref="I334:I335"/>
    <mergeCell ref="U336:U337"/>
    <mergeCell ref="O336:O337"/>
    <mergeCell ref="P336:P337"/>
    <mergeCell ref="Q336:Q337"/>
    <mergeCell ref="S336:S337"/>
    <mergeCell ref="U334:U335"/>
    <mergeCell ref="I336:I337"/>
    <mergeCell ref="J334:J335"/>
    <mergeCell ref="K334:K335"/>
    <mergeCell ref="J336:J337"/>
    <mergeCell ref="K336:K337"/>
    <mergeCell ref="T336:T337"/>
    <mergeCell ref="Q334:Q335"/>
    <mergeCell ref="S334:S335"/>
    <mergeCell ref="T334:T335"/>
    <mergeCell ref="N334:N335"/>
    <mergeCell ref="O334:O335"/>
    <mergeCell ref="A332:A337"/>
    <mergeCell ref="I340:I341"/>
    <mergeCell ref="J340:J341"/>
    <mergeCell ref="I332:I333"/>
    <mergeCell ref="A338:A343"/>
    <mergeCell ref="B338:B343"/>
    <mergeCell ref="C338:C343"/>
    <mergeCell ref="D338:D343"/>
    <mergeCell ref="E338:E343"/>
    <mergeCell ref="B332:B337"/>
    <mergeCell ref="I350:I351"/>
    <mergeCell ref="N342:N343"/>
    <mergeCell ref="O342:O343"/>
    <mergeCell ref="I342:I343"/>
    <mergeCell ref="J342:J343"/>
    <mergeCell ref="K342:K343"/>
    <mergeCell ref="J350:J351"/>
    <mergeCell ref="K350:K351"/>
    <mergeCell ref="L350:L351"/>
    <mergeCell ref="M350:M351"/>
    <mergeCell ref="P340:P341"/>
    <mergeCell ref="Q340:Q341"/>
    <mergeCell ref="S340:S341"/>
    <mergeCell ref="O340:O341"/>
    <mergeCell ref="R340:R341"/>
    <mergeCell ref="K340:K341"/>
    <mergeCell ref="L340:L341"/>
    <mergeCell ref="M340:M341"/>
    <mergeCell ref="N340:N341"/>
    <mergeCell ref="U342:U343"/>
    <mergeCell ref="I338:I339"/>
    <mergeCell ref="P342:P343"/>
    <mergeCell ref="Q342:Q343"/>
    <mergeCell ref="S342:S343"/>
    <mergeCell ref="T342:T343"/>
    <mergeCell ref="L342:L343"/>
    <mergeCell ref="M342:M343"/>
    <mergeCell ref="T340:T341"/>
    <mergeCell ref="U340:U341"/>
    <mergeCell ref="K172:K173"/>
    <mergeCell ref="J170:J171"/>
    <mergeCell ref="N174:N175"/>
    <mergeCell ref="M174:M175"/>
    <mergeCell ref="L174:L175"/>
    <mergeCell ref="K174:K175"/>
    <mergeCell ref="U174:U175"/>
    <mergeCell ref="B170:B175"/>
    <mergeCell ref="A170:A175"/>
    <mergeCell ref="I172:I173"/>
    <mergeCell ref="J172:J173"/>
    <mergeCell ref="I170:I171"/>
    <mergeCell ref="D170:D175"/>
    <mergeCell ref="C170:C175"/>
    <mergeCell ref="J174:J175"/>
    <mergeCell ref="I174:I175"/>
    <mergeCell ref="E32:E37"/>
    <mergeCell ref="D32:D37"/>
    <mergeCell ref="S174:S175"/>
    <mergeCell ref="Q174:Q175"/>
    <mergeCell ref="P174:P175"/>
    <mergeCell ref="O174:O175"/>
    <mergeCell ref="O172:O173"/>
    <mergeCell ref="G170:G175"/>
    <mergeCell ref="F170:F175"/>
    <mergeCell ref="E170:E175"/>
    <mergeCell ref="I46:I47"/>
    <mergeCell ref="G32:G37"/>
    <mergeCell ref="A26:A31"/>
    <mergeCell ref="J28:J29"/>
    <mergeCell ref="I28:I29"/>
    <mergeCell ref="G26:G31"/>
    <mergeCell ref="F26:F31"/>
    <mergeCell ref="I26:I27"/>
    <mergeCell ref="B26:B37"/>
    <mergeCell ref="F32:F37"/>
    <mergeCell ref="I48:I49"/>
    <mergeCell ref="J46:J47"/>
    <mergeCell ref="I124:I125"/>
    <mergeCell ref="J68:J69"/>
    <mergeCell ref="J80:J81"/>
    <mergeCell ref="J74:J75"/>
    <mergeCell ref="J100:J101"/>
    <mergeCell ref="J102:J103"/>
    <mergeCell ref="J94:J95"/>
    <mergeCell ref="J96:J97"/>
    <mergeCell ref="T34:T35"/>
    <mergeCell ref="U34:U35"/>
    <mergeCell ref="L34:L35"/>
    <mergeCell ref="M34:M35"/>
    <mergeCell ref="N34:N35"/>
    <mergeCell ref="O34:O35"/>
    <mergeCell ref="S34:S35"/>
    <mergeCell ref="P36:P37"/>
    <mergeCell ref="I150:I151"/>
    <mergeCell ref="J150:J151"/>
    <mergeCell ref="K150:K151"/>
    <mergeCell ref="J38:J39"/>
    <mergeCell ref="K38:K39"/>
    <mergeCell ref="M38:M39"/>
    <mergeCell ref="I36:I37"/>
    <mergeCell ref="J36:J37"/>
    <mergeCell ref="K36:K37"/>
    <mergeCell ref="I146:I147"/>
    <mergeCell ref="K148:K149"/>
    <mergeCell ref="I44:I45"/>
    <mergeCell ref="U36:U37"/>
    <mergeCell ref="Q36:Q37"/>
    <mergeCell ref="S36:S37"/>
    <mergeCell ref="T36:T37"/>
    <mergeCell ref="Q48:Q49"/>
    <mergeCell ref="U48:U49"/>
    <mergeCell ref="L48:L49"/>
    <mergeCell ref="A152:A157"/>
    <mergeCell ref="C152:C157"/>
    <mergeCell ref="D152:D157"/>
    <mergeCell ref="E152:E157"/>
    <mergeCell ref="B146:B157"/>
    <mergeCell ref="N156:N157"/>
    <mergeCell ref="Q142:Q143"/>
    <mergeCell ref="F152:F157"/>
    <mergeCell ref="G152:G157"/>
    <mergeCell ref="I152:I153"/>
    <mergeCell ref="I154:I155"/>
    <mergeCell ref="I156:I157"/>
    <mergeCell ref="J154:J155"/>
    <mergeCell ref="K154:K155"/>
    <mergeCell ref="N148:N149"/>
    <mergeCell ref="S90:S91"/>
    <mergeCell ref="N90:N91"/>
    <mergeCell ref="O90:O91"/>
    <mergeCell ref="N82:N83"/>
    <mergeCell ref="O82:O83"/>
    <mergeCell ref="O86:O87"/>
    <mergeCell ref="R88:R89"/>
    <mergeCell ref="R90:R91"/>
    <mergeCell ref="Q122:Q123"/>
    <mergeCell ref="Q120:Q121"/>
    <mergeCell ref="N48:N49"/>
    <mergeCell ref="O48:O49"/>
    <mergeCell ref="P48:P49"/>
    <mergeCell ref="P90:P91"/>
    <mergeCell ref="P56:P57"/>
    <mergeCell ref="Q56:Q57"/>
    <mergeCell ref="Q52:Q53"/>
    <mergeCell ref="N52:N53"/>
    <mergeCell ref="O122:O123"/>
    <mergeCell ref="I118:I119"/>
    <mergeCell ref="I120:I121"/>
    <mergeCell ref="P122:P123"/>
    <mergeCell ref="N124:N125"/>
    <mergeCell ref="I122:I123"/>
    <mergeCell ref="M118:M119"/>
    <mergeCell ref="N118:N119"/>
    <mergeCell ref="N122:N123"/>
    <mergeCell ref="J124:J125"/>
    <mergeCell ref="K124:K125"/>
    <mergeCell ref="L124:L125"/>
    <mergeCell ref="M124:M125"/>
    <mergeCell ref="A134:A139"/>
    <mergeCell ref="B128:B139"/>
    <mergeCell ref="C134:C139"/>
    <mergeCell ref="C128:C133"/>
    <mergeCell ref="A128:A133"/>
    <mergeCell ref="C122:G127"/>
    <mergeCell ref="A122:A127"/>
    <mergeCell ref="B122:B127"/>
    <mergeCell ref="I126:I127"/>
    <mergeCell ref="I132:I133"/>
    <mergeCell ref="D134:D139"/>
    <mergeCell ref="E134:E139"/>
    <mergeCell ref="F134:F139"/>
    <mergeCell ref="G134:G139"/>
    <mergeCell ref="D128:D133"/>
    <mergeCell ref="E128:E133"/>
    <mergeCell ref="F128:F133"/>
    <mergeCell ref="G128:G133"/>
    <mergeCell ref="N134:N135"/>
    <mergeCell ref="I128:I129"/>
    <mergeCell ref="L130:L131"/>
    <mergeCell ref="M130:M131"/>
    <mergeCell ref="N130:N131"/>
    <mergeCell ref="I130:I131"/>
    <mergeCell ref="I134:I135"/>
    <mergeCell ref="J128:J129"/>
    <mergeCell ref="K128:K129"/>
    <mergeCell ref="N128:N129"/>
    <mergeCell ref="M132:M133"/>
    <mergeCell ref="J130:J131"/>
    <mergeCell ref="J132:J133"/>
    <mergeCell ref="K134:K135"/>
    <mergeCell ref="L134:L135"/>
    <mergeCell ref="M134:M135"/>
    <mergeCell ref="K130:K131"/>
    <mergeCell ref="J134:J135"/>
    <mergeCell ref="K132:K133"/>
    <mergeCell ref="L132:L133"/>
    <mergeCell ref="N132:N133"/>
    <mergeCell ref="O124:O125"/>
    <mergeCell ref="P124:P125"/>
    <mergeCell ref="Q124:Q125"/>
    <mergeCell ref="N126:N127"/>
    <mergeCell ref="O126:O127"/>
    <mergeCell ref="P126:P127"/>
    <mergeCell ref="Q126:Q127"/>
    <mergeCell ref="O132:O133"/>
    <mergeCell ref="P132:P133"/>
    <mergeCell ref="J126:J127"/>
    <mergeCell ref="K126:K127"/>
    <mergeCell ref="L126:L127"/>
    <mergeCell ref="M126:M127"/>
    <mergeCell ref="N142:N143"/>
    <mergeCell ref="O142:O143"/>
    <mergeCell ref="P142:P143"/>
    <mergeCell ref="O136:O137"/>
    <mergeCell ref="P136:P137"/>
    <mergeCell ref="P138:P139"/>
    <mergeCell ref="O140:O141"/>
    <mergeCell ref="P140:P141"/>
    <mergeCell ref="Q136:Q137"/>
    <mergeCell ref="O130:O131"/>
    <mergeCell ref="P130:P131"/>
    <mergeCell ref="Q130:Q131"/>
    <mergeCell ref="Q132:Q133"/>
    <mergeCell ref="O134:O135"/>
    <mergeCell ref="P134:P135"/>
    <mergeCell ref="Q134:Q135"/>
    <mergeCell ref="C140:G145"/>
    <mergeCell ref="A140:A145"/>
    <mergeCell ref="B140:B145"/>
    <mergeCell ref="M142:M143"/>
    <mergeCell ref="I140:I141"/>
    <mergeCell ref="I142:I143"/>
    <mergeCell ref="J142:J143"/>
    <mergeCell ref="K142:K143"/>
    <mergeCell ref="L142:L143"/>
    <mergeCell ref="J138:J139"/>
    <mergeCell ref="K138:K139"/>
    <mergeCell ref="I136:I137"/>
    <mergeCell ref="I138:I139"/>
    <mergeCell ref="K136:K137"/>
    <mergeCell ref="J136:J137"/>
    <mergeCell ref="L138:L139"/>
    <mergeCell ref="M138:M139"/>
    <mergeCell ref="N138:N139"/>
    <mergeCell ref="O138:O139"/>
    <mergeCell ref="S124:S125"/>
    <mergeCell ref="U126:U127"/>
    <mergeCell ref="U132:U133"/>
    <mergeCell ref="T124:T125"/>
    <mergeCell ref="U124:U125"/>
    <mergeCell ref="U130:U131"/>
    <mergeCell ref="U128:U129"/>
    <mergeCell ref="S130:S131"/>
    <mergeCell ref="T128:T129"/>
    <mergeCell ref="Q138:Q139"/>
    <mergeCell ref="S138:S139"/>
    <mergeCell ref="U138:U139"/>
    <mergeCell ref="C92:C97"/>
    <mergeCell ref="D92:D97"/>
    <mergeCell ref="E92:E97"/>
    <mergeCell ref="U118:U119"/>
    <mergeCell ref="T118:T119"/>
    <mergeCell ref="S118:S119"/>
    <mergeCell ref="P92:P93"/>
    <mergeCell ref="Q92:Q93"/>
    <mergeCell ref="S92:S93"/>
    <mergeCell ref="T92:T93"/>
    <mergeCell ref="C116:C121"/>
    <mergeCell ref="D116:D121"/>
    <mergeCell ref="E116:E121"/>
    <mergeCell ref="C98:C103"/>
    <mergeCell ref="D98:D103"/>
    <mergeCell ref="E98:E103"/>
    <mergeCell ref="F116:F121"/>
    <mergeCell ref="G116:G121"/>
    <mergeCell ref="I116:I117"/>
    <mergeCell ref="Q118:Q119"/>
    <mergeCell ref="J120:J121"/>
    <mergeCell ref="N116:N117"/>
    <mergeCell ref="O116:O117"/>
    <mergeCell ref="P116:P117"/>
    <mergeCell ref="Q116:Q117"/>
    <mergeCell ref="P118:P119"/>
    <mergeCell ref="O118:O119"/>
    <mergeCell ref="S120:S121"/>
    <mergeCell ref="T120:T121"/>
    <mergeCell ref="U120:U121"/>
    <mergeCell ref="K120:K121"/>
    <mergeCell ref="L120:L121"/>
    <mergeCell ref="M120:M121"/>
    <mergeCell ref="N120:N121"/>
    <mergeCell ref="O120:O121"/>
    <mergeCell ref="P120:P121"/>
    <mergeCell ref="F98:F103"/>
    <mergeCell ref="G98:G103"/>
    <mergeCell ref="I98:I99"/>
    <mergeCell ref="I100:I101"/>
    <mergeCell ref="I102:I103"/>
    <mergeCell ref="K100:K101"/>
    <mergeCell ref="L100:L101"/>
    <mergeCell ref="M100:M101"/>
    <mergeCell ref="S100:S101"/>
    <mergeCell ref="R100:R101"/>
    <mergeCell ref="T100:T101"/>
    <mergeCell ref="U100:U101"/>
    <mergeCell ref="N100:N101"/>
    <mergeCell ref="O100:O101"/>
    <mergeCell ref="P100:P101"/>
    <mergeCell ref="Q100:Q101"/>
    <mergeCell ref="K102:K103"/>
    <mergeCell ref="L102:L103"/>
    <mergeCell ref="M102:M103"/>
    <mergeCell ref="S102:S103"/>
    <mergeCell ref="R102:R103"/>
    <mergeCell ref="T102:T103"/>
    <mergeCell ref="U102:U103"/>
    <mergeCell ref="N102:N103"/>
    <mergeCell ref="O102:O103"/>
    <mergeCell ref="P102:P103"/>
    <mergeCell ref="Q102:Q103"/>
    <mergeCell ref="F92:F97"/>
    <mergeCell ref="G92:G97"/>
    <mergeCell ref="I92:I93"/>
    <mergeCell ref="I94:I95"/>
    <mergeCell ref="I96:I97"/>
    <mergeCell ref="K94:K95"/>
    <mergeCell ref="L94:L95"/>
    <mergeCell ref="M94:M95"/>
    <mergeCell ref="S94:S95"/>
    <mergeCell ref="T94:T95"/>
    <mergeCell ref="U94:U95"/>
    <mergeCell ref="N94:N95"/>
    <mergeCell ref="O94:O95"/>
    <mergeCell ref="P94:P95"/>
    <mergeCell ref="Q94:Q95"/>
    <mergeCell ref="K96:K97"/>
    <mergeCell ref="L96:L97"/>
    <mergeCell ref="M96:M97"/>
    <mergeCell ref="S96:S97"/>
    <mergeCell ref="T96:T97"/>
    <mergeCell ref="U96:U97"/>
    <mergeCell ref="N96:N97"/>
    <mergeCell ref="O96:O97"/>
    <mergeCell ref="P96:P97"/>
    <mergeCell ref="Q96:Q97"/>
    <mergeCell ref="T88:T89"/>
    <mergeCell ref="I88:I89"/>
    <mergeCell ref="J88:J89"/>
    <mergeCell ref="K88:K89"/>
    <mergeCell ref="L88:L89"/>
    <mergeCell ref="M88:M89"/>
    <mergeCell ref="N88:N89"/>
    <mergeCell ref="O88:O89"/>
    <mergeCell ref="S88:S89"/>
    <mergeCell ref="T90:T91"/>
    <mergeCell ref="U90:U91"/>
    <mergeCell ref="G86:G91"/>
    <mergeCell ref="I90:I91"/>
    <mergeCell ref="L90:L91"/>
    <mergeCell ref="U88:U89"/>
    <mergeCell ref="Q88:Q89"/>
    <mergeCell ref="P88:P89"/>
    <mergeCell ref="Q90:Q91"/>
    <mergeCell ref="M90:M91"/>
    <mergeCell ref="C86:C91"/>
    <mergeCell ref="D86:D91"/>
    <mergeCell ref="E86:E91"/>
    <mergeCell ref="F86:F91"/>
    <mergeCell ref="I86:I87"/>
    <mergeCell ref="S84:S85"/>
    <mergeCell ref="T82:T83"/>
    <mergeCell ref="K84:K85"/>
    <mergeCell ref="L84:L85"/>
    <mergeCell ref="U82:U83"/>
    <mergeCell ref="T84:T85"/>
    <mergeCell ref="U84:U85"/>
    <mergeCell ref="N84:N85"/>
    <mergeCell ref="O84:O85"/>
    <mergeCell ref="P84:P85"/>
    <mergeCell ref="Q84:Q85"/>
    <mergeCell ref="P82:P83"/>
    <mergeCell ref="F80:F85"/>
    <mergeCell ref="M84:M85"/>
    <mergeCell ref="M82:M83"/>
    <mergeCell ref="K80:K81"/>
    <mergeCell ref="L80:L81"/>
    <mergeCell ref="M80:M81"/>
    <mergeCell ref="I84:I85"/>
    <mergeCell ref="J84:J85"/>
    <mergeCell ref="J76:J77"/>
    <mergeCell ref="K76:K77"/>
    <mergeCell ref="L76:L77"/>
    <mergeCell ref="G80:G85"/>
    <mergeCell ref="I80:I81"/>
    <mergeCell ref="I82:I83"/>
    <mergeCell ref="J82:J83"/>
    <mergeCell ref="K82:K83"/>
    <mergeCell ref="L82:L83"/>
    <mergeCell ref="J78:J79"/>
    <mergeCell ref="P76:P77"/>
    <mergeCell ref="Q76:Q77"/>
    <mergeCell ref="S76:S77"/>
    <mergeCell ref="T76:T77"/>
    <mergeCell ref="K78:K79"/>
    <mergeCell ref="L78:L79"/>
    <mergeCell ref="U76:U77"/>
    <mergeCell ref="M78:M79"/>
    <mergeCell ref="T78:T79"/>
    <mergeCell ref="Q78:Q79"/>
    <mergeCell ref="S78:S79"/>
    <mergeCell ref="N78:N79"/>
    <mergeCell ref="O78:O79"/>
    <mergeCell ref="P78:P79"/>
    <mergeCell ref="G74:G79"/>
    <mergeCell ref="I78:I79"/>
    <mergeCell ref="I76:I77"/>
    <mergeCell ref="I70:I71"/>
    <mergeCell ref="I72:I73"/>
    <mergeCell ref="I74:I75"/>
    <mergeCell ref="G68:G73"/>
    <mergeCell ref="I68:I69"/>
    <mergeCell ref="J72:J73"/>
    <mergeCell ref="K72:K73"/>
    <mergeCell ref="L72:L73"/>
    <mergeCell ref="M72:M73"/>
    <mergeCell ref="L70:L71"/>
    <mergeCell ref="M70:M71"/>
    <mergeCell ref="K68:K69"/>
    <mergeCell ref="N70:N71"/>
    <mergeCell ref="L68:L69"/>
    <mergeCell ref="M68:M69"/>
    <mergeCell ref="J70:J71"/>
    <mergeCell ref="K70:K71"/>
    <mergeCell ref="N72:N73"/>
    <mergeCell ref="A116:A121"/>
    <mergeCell ref="A74:A79"/>
    <mergeCell ref="A80:A85"/>
    <mergeCell ref="A86:A91"/>
    <mergeCell ref="A92:A97"/>
    <mergeCell ref="A104:A109"/>
    <mergeCell ref="A98:A103"/>
    <mergeCell ref="B56:B67"/>
    <mergeCell ref="A56:A61"/>
    <mergeCell ref="A62:A67"/>
    <mergeCell ref="A68:A73"/>
    <mergeCell ref="B68:B121"/>
    <mergeCell ref="A110:A115"/>
    <mergeCell ref="F74:F79"/>
    <mergeCell ref="F68:F73"/>
    <mergeCell ref="E68:E73"/>
    <mergeCell ref="D68:D73"/>
    <mergeCell ref="C80:C85"/>
    <mergeCell ref="C56:C61"/>
    <mergeCell ref="D56:D61"/>
    <mergeCell ref="E56:E61"/>
    <mergeCell ref="C74:C79"/>
    <mergeCell ref="D74:D79"/>
    <mergeCell ref="E74:E79"/>
    <mergeCell ref="C68:C73"/>
    <mergeCell ref="D80:D85"/>
    <mergeCell ref="E80:E85"/>
    <mergeCell ref="J62:J63"/>
    <mergeCell ref="F56:F61"/>
    <mergeCell ref="C62:C67"/>
    <mergeCell ref="D62:D67"/>
    <mergeCell ref="E62:E67"/>
    <mergeCell ref="F62:F67"/>
    <mergeCell ref="I66:I67"/>
    <mergeCell ref="J66:J67"/>
    <mergeCell ref="J58:J59"/>
    <mergeCell ref="Q66:Q67"/>
    <mergeCell ref="L64:L65"/>
    <mergeCell ref="M64:M65"/>
    <mergeCell ref="G56:G61"/>
    <mergeCell ref="I56:I57"/>
    <mergeCell ref="G62:G67"/>
    <mergeCell ref="I62:I63"/>
    <mergeCell ref="I64:I65"/>
    <mergeCell ref="K56:K57"/>
    <mergeCell ref="J56:J57"/>
    <mergeCell ref="O66:O67"/>
    <mergeCell ref="P64:P65"/>
    <mergeCell ref="P66:P67"/>
    <mergeCell ref="K66:K67"/>
    <mergeCell ref="L66:L67"/>
    <mergeCell ref="M66:M67"/>
    <mergeCell ref="Q62:Q63"/>
    <mergeCell ref="Q58:Q59"/>
    <mergeCell ref="Q64:Q65"/>
    <mergeCell ref="K58:K59"/>
    <mergeCell ref="L58:L59"/>
    <mergeCell ref="P58:P59"/>
    <mergeCell ref="O58:O59"/>
    <mergeCell ref="K62:K63"/>
    <mergeCell ref="L62:L63"/>
    <mergeCell ref="M62:M63"/>
    <mergeCell ref="S62:S63"/>
    <mergeCell ref="U64:U65"/>
    <mergeCell ref="T64:T65"/>
    <mergeCell ref="S64:S65"/>
    <mergeCell ref="A194:A199"/>
    <mergeCell ref="M60:M61"/>
    <mergeCell ref="U60:U61"/>
    <mergeCell ref="S60:S61"/>
    <mergeCell ref="T60:T61"/>
    <mergeCell ref="N60:N61"/>
    <mergeCell ref="O60:O61"/>
    <mergeCell ref="P60:P61"/>
    <mergeCell ref="Q60:Q61"/>
    <mergeCell ref="P62:P63"/>
    <mergeCell ref="L40:L41"/>
    <mergeCell ref="J64:J65"/>
    <mergeCell ref="K64:K65"/>
    <mergeCell ref="A38:A43"/>
    <mergeCell ref="B38:B43"/>
    <mergeCell ref="I58:I59"/>
    <mergeCell ref="J60:J61"/>
    <mergeCell ref="K60:K61"/>
    <mergeCell ref="L60:L61"/>
    <mergeCell ref="I60:I61"/>
    <mergeCell ref="I38:I39"/>
    <mergeCell ref="I40:I41"/>
    <mergeCell ref="J40:J41"/>
    <mergeCell ref="K40:K41"/>
    <mergeCell ref="AD10:AD12"/>
    <mergeCell ref="AE10:AE12"/>
    <mergeCell ref="M361:N361"/>
    <mergeCell ref="M363:N363"/>
    <mergeCell ref="M360:N360"/>
    <mergeCell ref="S58:S59"/>
    <mergeCell ref="M58:M59"/>
    <mergeCell ref="N58:N59"/>
    <mergeCell ref="S66:S67"/>
    <mergeCell ref="T66:T67"/>
    <mergeCell ref="AD16:AD17"/>
    <mergeCell ref="AE16:AE17"/>
    <mergeCell ref="AF10:AF12"/>
    <mergeCell ref="AB14:AB15"/>
    <mergeCell ref="AC14:AC15"/>
    <mergeCell ref="AD14:AD15"/>
    <mergeCell ref="AE14:AE15"/>
    <mergeCell ref="AF14:AF15"/>
    <mergeCell ref="AB10:AB12"/>
    <mergeCell ref="AC10:AC12"/>
    <mergeCell ref="AD20:AD21"/>
    <mergeCell ref="AE20:AE21"/>
    <mergeCell ref="AF16:AF17"/>
    <mergeCell ref="AB18:AB19"/>
    <mergeCell ref="AC18:AC19"/>
    <mergeCell ref="AD18:AD19"/>
    <mergeCell ref="AE18:AE19"/>
    <mergeCell ref="AF18:AF19"/>
    <mergeCell ref="AB16:AB17"/>
    <mergeCell ref="AC16:AC17"/>
    <mergeCell ref="AD24:AD25"/>
    <mergeCell ref="AE24:AE25"/>
    <mergeCell ref="AF20:AF21"/>
    <mergeCell ref="AB22:AB23"/>
    <mergeCell ref="AC22:AC23"/>
    <mergeCell ref="AD22:AD23"/>
    <mergeCell ref="AE22:AE23"/>
    <mergeCell ref="AF22:AF23"/>
    <mergeCell ref="AB20:AB21"/>
    <mergeCell ref="AC20:AC21"/>
    <mergeCell ref="AD28:AD29"/>
    <mergeCell ref="AE28:AE29"/>
    <mergeCell ref="AF24:AF25"/>
    <mergeCell ref="AB26:AB27"/>
    <mergeCell ref="AC26:AC27"/>
    <mergeCell ref="AD26:AD27"/>
    <mergeCell ref="AE26:AE27"/>
    <mergeCell ref="AF26:AF27"/>
    <mergeCell ref="AB24:AB25"/>
    <mergeCell ref="AC24:AC25"/>
    <mergeCell ref="AD32:AD33"/>
    <mergeCell ref="AE32:AE33"/>
    <mergeCell ref="AF28:AF29"/>
    <mergeCell ref="AB30:AB31"/>
    <mergeCell ref="AC30:AC31"/>
    <mergeCell ref="AD30:AD31"/>
    <mergeCell ref="AE30:AE31"/>
    <mergeCell ref="AF30:AF31"/>
    <mergeCell ref="AB28:AB29"/>
    <mergeCell ref="AC28:AC29"/>
    <mergeCell ref="AD36:AD37"/>
    <mergeCell ref="AE36:AE37"/>
    <mergeCell ref="AF32:AF33"/>
    <mergeCell ref="AB34:AB35"/>
    <mergeCell ref="AC34:AC35"/>
    <mergeCell ref="AD34:AD35"/>
    <mergeCell ref="AE34:AE35"/>
    <mergeCell ref="AF34:AF35"/>
    <mergeCell ref="AB32:AB33"/>
    <mergeCell ref="AC32:AC33"/>
    <mergeCell ref="AD40:AD41"/>
    <mergeCell ref="AE40:AE41"/>
    <mergeCell ref="AF36:AF37"/>
    <mergeCell ref="AB38:AB39"/>
    <mergeCell ref="AC38:AC39"/>
    <mergeCell ref="AD38:AD39"/>
    <mergeCell ref="AE38:AE39"/>
    <mergeCell ref="AF38:AF39"/>
    <mergeCell ref="AB36:AB37"/>
    <mergeCell ref="AC36:AC37"/>
    <mergeCell ref="AD44:AD45"/>
    <mergeCell ref="AE44:AE45"/>
    <mergeCell ref="AF40:AF41"/>
    <mergeCell ref="AB42:AB43"/>
    <mergeCell ref="AC42:AC43"/>
    <mergeCell ref="AD42:AD43"/>
    <mergeCell ref="AE42:AE43"/>
    <mergeCell ref="AF42:AF43"/>
    <mergeCell ref="AB40:AB41"/>
    <mergeCell ref="AC40:AC41"/>
    <mergeCell ref="AD48:AD49"/>
    <mergeCell ref="AE48:AE49"/>
    <mergeCell ref="AF44:AF45"/>
    <mergeCell ref="AB46:AB47"/>
    <mergeCell ref="AC46:AC47"/>
    <mergeCell ref="AD46:AD47"/>
    <mergeCell ref="AE46:AE47"/>
    <mergeCell ref="AF46:AF47"/>
    <mergeCell ref="AB44:AB45"/>
    <mergeCell ref="AC44:AC45"/>
    <mergeCell ref="AD52:AD53"/>
    <mergeCell ref="AE52:AE53"/>
    <mergeCell ref="AF48:AF49"/>
    <mergeCell ref="AB50:AB51"/>
    <mergeCell ref="AC50:AC51"/>
    <mergeCell ref="AD50:AD51"/>
    <mergeCell ref="AE50:AE51"/>
    <mergeCell ref="AF50:AF51"/>
    <mergeCell ref="AB48:AB49"/>
    <mergeCell ref="AC48:AC49"/>
    <mergeCell ref="AD56:AD57"/>
    <mergeCell ref="AE56:AE57"/>
    <mergeCell ref="AF52:AF53"/>
    <mergeCell ref="AB54:AB55"/>
    <mergeCell ref="AC54:AC55"/>
    <mergeCell ref="AD54:AD55"/>
    <mergeCell ref="AE54:AE55"/>
    <mergeCell ref="AF54:AF55"/>
    <mergeCell ref="AB52:AB53"/>
    <mergeCell ref="AC52:AC53"/>
    <mergeCell ref="AD60:AD61"/>
    <mergeCell ref="AE60:AE61"/>
    <mergeCell ref="AF56:AF57"/>
    <mergeCell ref="AB58:AB59"/>
    <mergeCell ref="AC58:AC59"/>
    <mergeCell ref="AD58:AD59"/>
    <mergeCell ref="AE58:AE59"/>
    <mergeCell ref="AF58:AF59"/>
    <mergeCell ref="AB56:AB57"/>
    <mergeCell ref="AC56:AC57"/>
    <mergeCell ref="AD64:AD65"/>
    <mergeCell ref="AE64:AE65"/>
    <mergeCell ref="AF60:AF61"/>
    <mergeCell ref="AB62:AB63"/>
    <mergeCell ref="AC62:AC63"/>
    <mergeCell ref="AD62:AD63"/>
    <mergeCell ref="AE62:AE63"/>
    <mergeCell ref="AF62:AF63"/>
    <mergeCell ref="AB60:AB61"/>
    <mergeCell ref="AC60:AC61"/>
    <mergeCell ref="AD68:AD69"/>
    <mergeCell ref="AE68:AE69"/>
    <mergeCell ref="AF64:AF65"/>
    <mergeCell ref="AB66:AB67"/>
    <mergeCell ref="AC66:AC67"/>
    <mergeCell ref="AD66:AD67"/>
    <mergeCell ref="AE66:AE67"/>
    <mergeCell ref="AF66:AF67"/>
    <mergeCell ref="AB64:AB65"/>
    <mergeCell ref="AC64:AC65"/>
    <mergeCell ref="AD72:AD73"/>
    <mergeCell ref="AE72:AE73"/>
    <mergeCell ref="AF68:AF69"/>
    <mergeCell ref="AB70:AB71"/>
    <mergeCell ref="AC70:AC71"/>
    <mergeCell ref="AD70:AD71"/>
    <mergeCell ref="AE70:AE71"/>
    <mergeCell ref="AF70:AF71"/>
    <mergeCell ref="AB68:AB69"/>
    <mergeCell ref="AC68:AC69"/>
    <mergeCell ref="AD76:AD77"/>
    <mergeCell ref="AE76:AE77"/>
    <mergeCell ref="AF72:AF73"/>
    <mergeCell ref="AB74:AB75"/>
    <mergeCell ref="AC74:AC75"/>
    <mergeCell ref="AD74:AD75"/>
    <mergeCell ref="AE74:AE75"/>
    <mergeCell ref="AF74:AF75"/>
    <mergeCell ref="AB72:AB73"/>
    <mergeCell ref="AC72:AC73"/>
    <mergeCell ref="AD80:AD81"/>
    <mergeCell ref="AE80:AE81"/>
    <mergeCell ref="AF76:AF77"/>
    <mergeCell ref="AB78:AB79"/>
    <mergeCell ref="AC78:AC79"/>
    <mergeCell ref="AD78:AD79"/>
    <mergeCell ref="AE78:AE79"/>
    <mergeCell ref="AF78:AF79"/>
    <mergeCell ref="AB76:AB77"/>
    <mergeCell ref="AC76:AC77"/>
    <mergeCell ref="AD84:AD85"/>
    <mergeCell ref="AE84:AE85"/>
    <mergeCell ref="AF80:AF81"/>
    <mergeCell ref="AB82:AB83"/>
    <mergeCell ref="AC82:AC83"/>
    <mergeCell ref="AD82:AD83"/>
    <mergeCell ref="AE82:AE83"/>
    <mergeCell ref="AF82:AF83"/>
    <mergeCell ref="AB80:AB81"/>
    <mergeCell ref="AC80:AC81"/>
    <mergeCell ref="AD88:AD89"/>
    <mergeCell ref="AE88:AE89"/>
    <mergeCell ref="AF84:AF85"/>
    <mergeCell ref="AB86:AB87"/>
    <mergeCell ref="AC86:AC87"/>
    <mergeCell ref="AD86:AD87"/>
    <mergeCell ref="AE86:AE87"/>
    <mergeCell ref="AF86:AF87"/>
    <mergeCell ref="AB84:AB85"/>
    <mergeCell ref="AC84:AC85"/>
    <mergeCell ref="AD92:AD93"/>
    <mergeCell ref="AE92:AE93"/>
    <mergeCell ref="AF88:AF89"/>
    <mergeCell ref="AB90:AB91"/>
    <mergeCell ref="AC90:AC91"/>
    <mergeCell ref="AD90:AD91"/>
    <mergeCell ref="AE90:AE91"/>
    <mergeCell ref="AF90:AF91"/>
    <mergeCell ref="AB88:AB89"/>
    <mergeCell ref="AC88:AC89"/>
    <mergeCell ref="AD96:AD97"/>
    <mergeCell ref="AE96:AE97"/>
    <mergeCell ref="AF92:AF93"/>
    <mergeCell ref="AB94:AB95"/>
    <mergeCell ref="AC94:AC95"/>
    <mergeCell ref="AD94:AD95"/>
    <mergeCell ref="AE94:AE95"/>
    <mergeCell ref="AF94:AF95"/>
    <mergeCell ref="AB92:AB93"/>
    <mergeCell ref="AC92:AC93"/>
    <mergeCell ref="AD100:AD101"/>
    <mergeCell ref="AE100:AE101"/>
    <mergeCell ref="AF96:AF97"/>
    <mergeCell ref="AB98:AB99"/>
    <mergeCell ref="AC98:AC99"/>
    <mergeCell ref="AD98:AD99"/>
    <mergeCell ref="AE98:AE99"/>
    <mergeCell ref="AF98:AF99"/>
    <mergeCell ref="AB96:AB97"/>
    <mergeCell ref="AC96:AC97"/>
    <mergeCell ref="AD104:AD105"/>
    <mergeCell ref="AE104:AE105"/>
    <mergeCell ref="AF100:AF101"/>
    <mergeCell ref="AB102:AB103"/>
    <mergeCell ref="AC102:AC103"/>
    <mergeCell ref="AD102:AD103"/>
    <mergeCell ref="AE102:AE103"/>
    <mergeCell ref="AF102:AF103"/>
    <mergeCell ref="AB100:AB101"/>
    <mergeCell ref="AC100:AC101"/>
    <mergeCell ref="AD108:AD109"/>
    <mergeCell ref="AE108:AE109"/>
    <mergeCell ref="AF104:AF105"/>
    <mergeCell ref="AB106:AB107"/>
    <mergeCell ref="AC106:AC107"/>
    <mergeCell ref="AD106:AD107"/>
    <mergeCell ref="AE106:AE107"/>
    <mergeCell ref="AF106:AF107"/>
    <mergeCell ref="AB104:AB105"/>
    <mergeCell ref="AC104:AC105"/>
    <mergeCell ref="AD112:AD113"/>
    <mergeCell ref="AE112:AE113"/>
    <mergeCell ref="AF108:AF109"/>
    <mergeCell ref="AB110:AB111"/>
    <mergeCell ref="AC110:AC111"/>
    <mergeCell ref="AD110:AD111"/>
    <mergeCell ref="AE110:AE111"/>
    <mergeCell ref="AF110:AF111"/>
    <mergeCell ref="AB108:AB109"/>
    <mergeCell ref="AC108:AC109"/>
    <mergeCell ref="AD116:AD117"/>
    <mergeCell ref="AE116:AE117"/>
    <mergeCell ref="AF112:AF113"/>
    <mergeCell ref="AB114:AB115"/>
    <mergeCell ref="AC114:AC115"/>
    <mergeCell ref="AD114:AD115"/>
    <mergeCell ref="AE114:AE115"/>
    <mergeCell ref="AF114:AF115"/>
    <mergeCell ref="AB112:AB113"/>
    <mergeCell ref="AC112:AC113"/>
    <mergeCell ref="AD120:AD121"/>
    <mergeCell ref="AE120:AE121"/>
    <mergeCell ref="AF116:AF117"/>
    <mergeCell ref="AB118:AB119"/>
    <mergeCell ref="AC118:AC119"/>
    <mergeCell ref="AD118:AD119"/>
    <mergeCell ref="AE118:AE119"/>
    <mergeCell ref="AF118:AF119"/>
    <mergeCell ref="AB116:AB117"/>
    <mergeCell ref="AC116:AC117"/>
    <mergeCell ref="AD124:AD125"/>
    <mergeCell ref="AE124:AE125"/>
    <mergeCell ref="AF120:AF121"/>
    <mergeCell ref="AB122:AB123"/>
    <mergeCell ref="AC122:AC123"/>
    <mergeCell ref="AD122:AD123"/>
    <mergeCell ref="AE122:AE123"/>
    <mergeCell ref="AF122:AF123"/>
    <mergeCell ref="AB120:AB121"/>
    <mergeCell ref="AC120:AC121"/>
    <mergeCell ref="AD128:AD129"/>
    <mergeCell ref="AE128:AE129"/>
    <mergeCell ref="AF124:AF125"/>
    <mergeCell ref="AB126:AB127"/>
    <mergeCell ref="AC126:AC127"/>
    <mergeCell ref="AD126:AD127"/>
    <mergeCell ref="AE126:AE127"/>
    <mergeCell ref="AF126:AF127"/>
    <mergeCell ref="AB124:AB125"/>
    <mergeCell ref="AC124:AC125"/>
    <mergeCell ref="AD132:AD133"/>
    <mergeCell ref="AE132:AE133"/>
    <mergeCell ref="AF128:AF129"/>
    <mergeCell ref="AB130:AB131"/>
    <mergeCell ref="AC130:AC131"/>
    <mergeCell ref="AD130:AD131"/>
    <mergeCell ref="AE130:AE131"/>
    <mergeCell ref="AF130:AF131"/>
    <mergeCell ref="AB128:AB129"/>
    <mergeCell ref="AC128:AC129"/>
    <mergeCell ref="AD136:AD137"/>
    <mergeCell ref="AE136:AE137"/>
    <mergeCell ref="AF132:AF133"/>
    <mergeCell ref="AB134:AB135"/>
    <mergeCell ref="AC134:AC135"/>
    <mergeCell ref="AD134:AD135"/>
    <mergeCell ref="AE134:AE135"/>
    <mergeCell ref="AF134:AF135"/>
    <mergeCell ref="AB132:AB133"/>
    <mergeCell ref="AC132:AC133"/>
    <mergeCell ref="AD140:AD141"/>
    <mergeCell ref="AE140:AE141"/>
    <mergeCell ref="AF136:AF137"/>
    <mergeCell ref="AB138:AB139"/>
    <mergeCell ref="AC138:AC139"/>
    <mergeCell ref="AD138:AD139"/>
    <mergeCell ref="AE138:AE139"/>
    <mergeCell ref="AF138:AF139"/>
    <mergeCell ref="AB136:AB137"/>
    <mergeCell ref="AC136:AC137"/>
    <mergeCell ref="AD144:AD145"/>
    <mergeCell ref="AE144:AE145"/>
    <mergeCell ref="AF140:AF141"/>
    <mergeCell ref="AB142:AB143"/>
    <mergeCell ref="AC142:AC143"/>
    <mergeCell ref="AD142:AD143"/>
    <mergeCell ref="AE142:AE143"/>
    <mergeCell ref="AF142:AF143"/>
    <mergeCell ref="AB140:AB141"/>
    <mergeCell ref="AC140:AC141"/>
    <mergeCell ref="AD148:AD149"/>
    <mergeCell ref="AE148:AE149"/>
    <mergeCell ref="AF144:AF145"/>
    <mergeCell ref="AB146:AB147"/>
    <mergeCell ref="AC146:AC147"/>
    <mergeCell ref="AD146:AD147"/>
    <mergeCell ref="AE146:AE147"/>
    <mergeCell ref="AF146:AF147"/>
    <mergeCell ref="AB144:AB145"/>
    <mergeCell ref="AC144:AC145"/>
    <mergeCell ref="AD152:AD153"/>
    <mergeCell ref="AE152:AE153"/>
    <mergeCell ref="AF148:AF149"/>
    <mergeCell ref="AB150:AB151"/>
    <mergeCell ref="AC150:AC151"/>
    <mergeCell ref="AD150:AD151"/>
    <mergeCell ref="AE150:AE151"/>
    <mergeCell ref="AF150:AF151"/>
    <mergeCell ref="AB148:AB149"/>
    <mergeCell ref="AC148:AC149"/>
    <mergeCell ref="AD156:AD157"/>
    <mergeCell ref="AE156:AE157"/>
    <mergeCell ref="AF152:AF153"/>
    <mergeCell ref="AB154:AB155"/>
    <mergeCell ref="AC154:AC155"/>
    <mergeCell ref="AD154:AD155"/>
    <mergeCell ref="AE154:AE155"/>
    <mergeCell ref="AF154:AF155"/>
    <mergeCell ref="AB152:AB153"/>
    <mergeCell ref="AC152:AC153"/>
    <mergeCell ref="AD160:AD161"/>
    <mergeCell ref="AE160:AE161"/>
    <mergeCell ref="AF156:AF157"/>
    <mergeCell ref="AB158:AB159"/>
    <mergeCell ref="AC158:AC159"/>
    <mergeCell ref="AD158:AD159"/>
    <mergeCell ref="AE158:AE159"/>
    <mergeCell ref="AF158:AF159"/>
    <mergeCell ref="AB156:AB157"/>
    <mergeCell ref="AC156:AC157"/>
    <mergeCell ref="AD164:AD165"/>
    <mergeCell ref="AE164:AE165"/>
    <mergeCell ref="AF160:AF161"/>
    <mergeCell ref="AB162:AB163"/>
    <mergeCell ref="AC162:AC163"/>
    <mergeCell ref="AD162:AD163"/>
    <mergeCell ref="AE162:AE163"/>
    <mergeCell ref="AF162:AF163"/>
    <mergeCell ref="AB160:AB161"/>
    <mergeCell ref="AC160:AC161"/>
    <mergeCell ref="AD168:AD169"/>
    <mergeCell ref="AE168:AE169"/>
    <mergeCell ref="AF164:AF165"/>
    <mergeCell ref="AB166:AB167"/>
    <mergeCell ref="AC166:AC167"/>
    <mergeCell ref="AD166:AD167"/>
    <mergeCell ref="AE166:AE167"/>
    <mergeCell ref="AF166:AF167"/>
    <mergeCell ref="AB164:AB165"/>
    <mergeCell ref="AC164:AC165"/>
    <mergeCell ref="AD172:AD173"/>
    <mergeCell ref="AE172:AE173"/>
    <mergeCell ref="AF168:AF169"/>
    <mergeCell ref="AB170:AB171"/>
    <mergeCell ref="AC170:AC171"/>
    <mergeCell ref="AD170:AD171"/>
    <mergeCell ref="AE170:AE171"/>
    <mergeCell ref="AF170:AF171"/>
    <mergeCell ref="AB168:AB169"/>
    <mergeCell ref="AC168:AC169"/>
    <mergeCell ref="AD176:AD177"/>
    <mergeCell ref="AE176:AE177"/>
    <mergeCell ref="AF172:AF173"/>
    <mergeCell ref="AB174:AB175"/>
    <mergeCell ref="AC174:AC175"/>
    <mergeCell ref="AD174:AD175"/>
    <mergeCell ref="AE174:AE175"/>
    <mergeCell ref="AF174:AF175"/>
    <mergeCell ref="AB172:AB173"/>
    <mergeCell ref="AC172:AC173"/>
    <mergeCell ref="AD180:AD181"/>
    <mergeCell ref="AE180:AE181"/>
    <mergeCell ref="AF176:AF177"/>
    <mergeCell ref="AB178:AB179"/>
    <mergeCell ref="AC178:AC179"/>
    <mergeCell ref="AD178:AD179"/>
    <mergeCell ref="AE178:AE179"/>
    <mergeCell ref="AF178:AF179"/>
    <mergeCell ref="AB176:AB177"/>
    <mergeCell ref="AC176:AC177"/>
    <mergeCell ref="AD184:AD185"/>
    <mergeCell ref="AE184:AE185"/>
    <mergeCell ref="AF180:AF181"/>
    <mergeCell ref="AB182:AB183"/>
    <mergeCell ref="AC182:AC183"/>
    <mergeCell ref="AD182:AD183"/>
    <mergeCell ref="AE182:AE183"/>
    <mergeCell ref="AF182:AF183"/>
    <mergeCell ref="AB180:AB181"/>
    <mergeCell ref="AC180:AC181"/>
    <mergeCell ref="AD188:AD189"/>
    <mergeCell ref="AE188:AE189"/>
    <mergeCell ref="AF184:AF185"/>
    <mergeCell ref="AB186:AB187"/>
    <mergeCell ref="AC186:AC187"/>
    <mergeCell ref="AD186:AD187"/>
    <mergeCell ref="AE186:AE187"/>
    <mergeCell ref="AF186:AF187"/>
    <mergeCell ref="AB184:AB185"/>
    <mergeCell ref="AC184:AC185"/>
    <mergeCell ref="AD192:AD193"/>
    <mergeCell ref="AE192:AE193"/>
    <mergeCell ref="AF188:AF189"/>
    <mergeCell ref="AB190:AB191"/>
    <mergeCell ref="AC190:AC191"/>
    <mergeCell ref="AD190:AD191"/>
    <mergeCell ref="AE190:AE191"/>
    <mergeCell ref="AF190:AF191"/>
    <mergeCell ref="AB188:AB189"/>
    <mergeCell ref="AC188:AC189"/>
    <mergeCell ref="AD196:AD197"/>
    <mergeCell ref="AE196:AE197"/>
    <mergeCell ref="AF192:AF193"/>
    <mergeCell ref="AB194:AB195"/>
    <mergeCell ref="AC194:AC195"/>
    <mergeCell ref="AD194:AD195"/>
    <mergeCell ref="AE194:AE195"/>
    <mergeCell ref="AF194:AF195"/>
    <mergeCell ref="AB192:AB193"/>
    <mergeCell ref="AC192:AC193"/>
    <mergeCell ref="AD200:AD201"/>
    <mergeCell ref="AE200:AE201"/>
    <mergeCell ref="AF196:AF197"/>
    <mergeCell ref="AB198:AB199"/>
    <mergeCell ref="AC198:AC199"/>
    <mergeCell ref="AD198:AD199"/>
    <mergeCell ref="AE198:AE199"/>
    <mergeCell ref="AF198:AF199"/>
    <mergeCell ref="AB196:AB197"/>
    <mergeCell ref="AC196:AC197"/>
    <mergeCell ref="AD204:AD205"/>
    <mergeCell ref="AE204:AE205"/>
    <mergeCell ref="AF200:AF201"/>
    <mergeCell ref="AB202:AB203"/>
    <mergeCell ref="AC202:AC203"/>
    <mergeCell ref="AD202:AD203"/>
    <mergeCell ref="AE202:AE203"/>
    <mergeCell ref="AF202:AF203"/>
    <mergeCell ref="AB200:AB201"/>
    <mergeCell ref="AC200:AC201"/>
    <mergeCell ref="AD208:AD209"/>
    <mergeCell ref="AE208:AE209"/>
    <mergeCell ref="AF204:AF205"/>
    <mergeCell ref="AB206:AB207"/>
    <mergeCell ref="AC206:AC207"/>
    <mergeCell ref="AD206:AD207"/>
    <mergeCell ref="AE206:AE207"/>
    <mergeCell ref="AF206:AF207"/>
    <mergeCell ref="AB204:AB205"/>
    <mergeCell ref="AC204:AC205"/>
    <mergeCell ref="AD212:AD213"/>
    <mergeCell ref="AE212:AE213"/>
    <mergeCell ref="AF208:AF209"/>
    <mergeCell ref="AB210:AB211"/>
    <mergeCell ref="AC210:AC211"/>
    <mergeCell ref="AD210:AD211"/>
    <mergeCell ref="AE210:AE211"/>
    <mergeCell ref="AF210:AF211"/>
    <mergeCell ref="AB208:AB209"/>
    <mergeCell ref="AC208:AC209"/>
    <mergeCell ref="AD216:AD217"/>
    <mergeCell ref="AE216:AE217"/>
    <mergeCell ref="AF212:AF213"/>
    <mergeCell ref="AB214:AB215"/>
    <mergeCell ref="AC214:AC215"/>
    <mergeCell ref="AD214:AD215"/>
    <mergeCell ref="AE214:AE215"/>
    <mergeCell ref="AF214:AF215"/>
    <mergeCell ref="AB212:AB213"/>
    <mergeCell ref="AC212:AC213"/>
    <mergeCell ref="AD220:AD221"/>
    <mergeCell ref="AE220:AE221"/>
    <mergeCell ref="AF216:AF217"/>
    <mergeCell ref="AB218:AB219"/>
    <mergeCell ref="AC218:AC219"/>
    <mergeCell ref="AD218:AD219"/>
    <mergeCell ref="AE218:AE219"/>
    <mergeCell ref="AF218:AF219"/>
    <mergeCell ref="AB216:AB217"/>
    <mergeCell ref="AC216:AC217"/>
    <mergeCell ref="AD224:AD225"/>
    <mergeCell ref="AE224:AE225"/>
    <mergeCell ref="AF220:AF221"/>
    <mergeCell ref="AB222:AB223"/>
    <mergeCell ref="AC222:AC223"/>
    <mergeCell ref="AD222:AD223"/>
    <mergeCell ref="AE222:AE223"/>
    <mergeCell ref="AF222:AF223"/>
    <mergeCell ref="AB220:AB221"/>
    <mergeCell ref="AC220:AC221"/>
    <mergeCell ref="AD228:AD229"/>
    <mergeCell ref="AE228:AE229"/>
    <mergeCell ref="AF224:AF225"/>
    <mergeCell ref="AB226:AB227"/>
    <mergeCell ref="AC226:AC227"/>
    <mergeCell ref="AD226:AD227"/>
    <mergeCell ref="AE226:AE227"/>
    <mergeCell ref="AF226:AF227"/>
    <mergeCell ref="AB224:AB225"/>
    <mergeCell ref="AC224:AC225"/>
    <mergeCell ref="AD232:AD233"/>
    <mergeCell ref="AE232:AE233"/>
    <mergeCell ref="AF228:AF229"/>
    <mergeCell ref="AB230:AB231"/>
    <mergeCell ref="AC230:AC231"/>
    <mergeCell ref="AD230:AD231"/>
    <mergeCell ref="AE230:AE231"/>
    <mergeCell ref="AF230:AF231"/>
    <mergeCell ref="AB228:AB229"/>
    <mergeCell ref="AC228:AC229"/>
    <mergeCell ref="AD236:AD237"/>
    <mergeCell ref="AE236:AE237"/>
    <mergeCell ref="AF232:AF233"/>
    <mergeCell ref="AB234:AB235"/>
    <mergeCell ref="AC234:AC235"/>
    <mergeCell ref="AD234:AD235"/>
    <mergeCell ref="AE234:AE235"/>
    <mergeCell ref="AF234:AF235"/>
    <mergeCell ref="AB232:AB233"/>
    <mergeCell ref="AC232:AC233"/>
    <mergeCell ref="AD240:AD241"/>
    <mergeCell ref="AE240:AE241"/>
    <mergeCell ref="AF236:AF237"/>
    <mergeCell ref="AB238:AB239"/>
    <mergeCell ref="AC238:AC239"/>
    <mergeCell ref="AD238:AD239"/>
    <mergeCell ref="AE238:AE239"/>
    <mergeCell ref="AF238:AF239"/>
    <mergeCell ref="AB236:AB237"/>
    <mergeCell ref="AC236:AC237"/>
    <mergeCell ref="AD244:AD245"/>
    <mergeCell ref="AE244:AE245"/>
    <mergeCell ref="AF240:AF241"/>
    <mergeCell ref="AB242:AB243"/>
    <mergeCell ref="AC242:AC243"/>
    <mergeCell ref="AD242:AD243"/>
    <mergeCell ref="AE242:AE243"/>
    <mergeCell ref="AF242:AF243"/>
    <mergeCell ref="AB240:AB241"/>
    <mergeCell ref="AC240:AC241"/>
    <mergeCell ref="AD248:AD249"/>
    <mergeCell ref="AE248:AE249"/>
    <mergeCell ref="AF244:AF245"/>
    <mergeCell ref="AB246:AB247"/>
    <mergeCell ref="AC246:AC247"/>
    <mergeCell ref="AD246:AD247"/>
    <mergeCell ref="AE246:AE247"/>
    <mergeCell ref="AF246:AF247"/>
    <mergeCell ref="AB244:AB245"/>
    <mergeCell ref="AC244:AC245"/>
    <mergeCell ref="AD252:AD253"/>
    <mergeCell ref="AE252:AE253"/>
    <mergeCell ref="AF248:AF249"/>
    <mergeCell ref="AB250:AB251"/>
    <mergeCell ref="AC250:AC251"/>
    <mergeCell ref="AD250:AD251"/>
    <mergeCell ref="AE250:AE251"/>
    <mergeCell ref="AF250:AF251"/>
    <mergeCell ref="AB248:AB249"/>
    <mergeCell ref="AC248:AC249"/>
    <mergeCell ref="AD256:AD257"/>
    <mergeCell ref="AE256:AE257"/>
    <mergeCell ref="AF252:AF253"/>
    <mergeCell ref="AB254:AB255"/>
    <mergeCell ref="AC254:AC255"/>
    <mergeCell ref="AD254:AD255"/>
    <mergeCell ref="AE254:AE255"/>
    <mergeCell ref="AF254:AF255"/>
    <mergeCell ref="AB252:AB253"/>
    <mergeCell ref="AC252:AC253"/>
    <mergeCell ref="AD260:AD261"/>
    <mergeCell ref="AE260:AE261"/>
    <mergeCell ref="AF256:AF257"/>
    <mergeCell ref="AB258:AB259"/>
    <mergeCell ref="AC258:AC259"/>
    <mergeCell ref="AD258:AD259"/>
    <mergeCell ref="AE258:AE259"/>
    <mergeCell ref="AF258:AF259"/>
    <mergeCell ref="AB256:AB257"/>
    <mergeCell ref="AC256:AC257"/>
    <mergeCell ref="AD264:AD265"/>
    <mergeCell ref="AE264:AE265"/>
    <mergeCell ref="AF260:AF261"/>
    <mergeCell ref="AB262:AB263"/>
    <mergeCell ref="AC262:AC263"/>
    <mergeCell ref="AD262:AD263"/>
    <mergeCell ref="AE262:AE263"/>
    <mergeCell ref="AF262:AF263"/>
    <mergeCell ref="AB260:AB261"/>
    <mergeCell ref="AC260:AC261"/>
    <mergeCell ref="AD268:AD269"/>
    <mergeCell ref="AE268:AE269"/>
    <mergeCell ref="AF264:AF265"/>
    <mergeCell ref="AB266:AB267"/>
    <mergeCell ref="AC266:AC267"/>
    <mergeCell ref="AD266:AD267"/>
    <mergeCell ref="AE266:AE267"/>
    <mergeCell ref="AF266:AF267"/>
    <mergeCell ref="AB264:AB265"/>
    <mergeCell ref="AC264:AC265"/>
    <mergeCell ref="AD272:AD273"/>
    <mergeCell ref="AE272:AE273"/>
    <mergeCell ref="AF268:AF269"/>
    <mergeCell ref="AB270:AB271"/>
    <mergeCell ref="AC270:AC271"/>
    <mergeCell ref="AD270:AD271"/>
    <mergeCell ref="AE270:AE271"/>
    <mergeCell ref="AF270:AF271"/>
    <mergeCell ref="AB268:AB269"/>
    <mergeCell ref="AC268:AC269"/>
    <mergeCell ref="AD276:AD277"/>
    <mergeCell ref="AE276:AE277"/>
    <mergeCell ref="AF272:AF273"/>
    <mergeCell ref="AB274:AB275"/>
    <mergeCell ref="AC274:AC275"/>
    <mergeCell ref="AD274:AD275"/>
    <mergeCell ref="AE274:AE275"/>
    <mergeCell ref="AF274:AF275"/>
    <mergeCell ref="AB272:AB273"/>
    <mergeCell ref="AC272:AC273"/>
    <mergeCell ref="AD280:AD281"/>
    <mergeCell ref="AE280:AE281"/>
    <mergeCell ref="AF276:AF277"/>
    <mergeCell ref="AB278:AB279"/>
    <mergeCell ref="AC278:AC279"/>
    <mergeCell ref="AD278:AD279"/>
    <mergeCell ref="AE278:AE279"/>
    <mergeCell ref="AF278:AF279"/>
    <mergeCell ref="AB276:AB277"/>
    <mergeCell ref="AC276:AC277"/>
    <mergeCell ref="AD284:AD285"/>
    <mergeCell ref="AE284:AE285"/>
    <mergeCell ref="AF280:AF281"/>
    <mergeCell ref="AB282:AB283"/>
    <mergeCell ref="AC282:AC283"/>
    <mergeCell ref="AD282:AD283"/>
    <mergeCell ref="AE282:AE283"/>
    <mergeCell ref="AF282:AF283"/>
    <mergeCell ref="AB280:AB281"/>
    <mergeCell ref="AC280:AC281"/>
    <mergeCell ref="AD288:AD289"/>
    <mergeCell ref="AE288:AE289"/>
    <mergeCell ref="AF284:AF285"/>
    <mergeCell ref="AB286:AB287"/>
    <mergeCell ref="AC286:AC287"/>
    <mergeCell ref="AD286:AD287"/>
    <mergeCell ref="AE286:AE287"/>
    <mergeCell ref="AF286:AF287"/>
    <mergeCell ref="AB284:AB285"/>
    <mergeCell ref="AC284:AC285"/>
    <mergeCell ref="AD292:AD293"/>
    <mergeCell ref="AE292:AE293"/>
    <mergeCell ref="AF288:AF289"/>
    <mergeCell ref="AB290:AB291"/>
    <mergeCell ref="AC290:AC291"/>
    <mergeCell ref="AD290:AD291"/>
    <mergeCell ref="AE290:AE291"/>
    <mergeCell ref="AF290:AF291"/>
    <mergeCell ref="AB288:AB289"/>
    <mergeCell ref="AC288:AC289"/>
    <mergeCell ref="AD296:AD297"/>
    <mergeCell ref="AE296:AE297"/>
    <mergeCell ref="AF292:AF293"/>
    <mergeCell ref="AB294:AB295"/>
    <mergeCell ref="AC294:AC295"/>
    <mergeCell ref="AD294:AD295"/>
    <mergeCell ref="AE294:AE295"/>
    <mergeCell ref="AF294:AF295"/>
    <mergeCell ref="AB292:AB293"/>
    <mergeCell ref="AC292:AC293"/>
    <mergeCell ref="AD300:AD301"/>
    <mergeCell ref="AE300:AE301"/>
    <mergeCell ref="AF296:AF297"/>
    <mergeCell ref="AB298:AB299"/>
    <mergeCell ref="AC298:AC299"/>
    <mergeCell ref="AD298:AD299"/>
    <mergeCell ref="AE298:AE299"/>
    <mergeCell ref="AF298:AF299"/>
    <mergeCell ref="AB296:AB297"/>
    <mergeCell ref="AC296:AC297"/>
    <mergeCell ref="AD310:AD311"/>
    <mergeCell ref="AE310:AE311"/>
    <mergeCell ref="AF300:AF301"/>
    <mergeCell ref="AB308:AB309"/>
    <mergeCell ref="AC308:AC309"/>
    <mergeCell ref="AD308:AD309"/>
    <mergeCell ref="AE308:AE309"/>
    <mergeCell ref="AF308:AF309"/>
    <mergeCell ref="AB300:AB301"/>
    <mergeCell ref="AC300:AC301"/>
    <mergeCell ref="AD314:AD315"/>
    <mergeCell ref="AE314:AE315"/>
    <mergeCell ref="AF310:AF311"/>
    <mergeCell ref="AB312:AB313"/>
    <mergeCell ref="AC312:AC313"/>
    <mergeCell ref="AD312:AD313"/>
    <mergeCell ref="AE312:AE313"/>
    <mergeCell ref="AF312:AF313"/>
    <mergeCell ref="AB310:AB311"/>
    <mergeCell ref="AC310:AC311"/>
    <mergeCell ref="AD318:AD319"/>
    <mergeCell ref="AE318:AE319"/>
    <mergeCell ref="AF314:AF315"/>
    <mergeCell ref="AB316:AB317"/>
    <mergeCell ref="AC316:AC317"/>
    <mergeCell ref="AD316:AD317"/>
    <mergeCell ref="AE316:AE317"/>
    <mergeCell ref="AF316:AF317"/>
    <mergeCell ref="AB314:AB315"/>
    <mergeCell ref="AC314:AC315"/>
    <mergeCell ref="AD334:AD335"/>
    <mergeCell ref="AE334:AE335"/>
    <mergeCell ref="AF318:AF319"/>
    <mergeCell ref="AB332:AB333"/>
    <mergeCell ref="AC332:AC333"/>
    <mergeCell ref="AD332:AD333"/>
    <mergeCell ref="AE332:AE333"/>
    <mergeCell ref="AF332:AF333"/>
    <mergeCell ref="AB318:AB319"/>
    <mergeCell ref="AC318:AC319"/>
    <mergeCell ref="AD338:AD339"/>
    <mergeCell ref="AE338:AE339"/>
    <mergeCell ref="AF334:AF335"/>
    <mergeCell ref="AB336:AB337"/>
    <mergeCell ref="AC336:AC337"/>
    <mergeCell ref="AD336:AD337"/>
    <mergeCell ref="AE336:AE337"/>
    <mergeCell ref="AF336:AF337"/>
    <mergeCell ref="AB334:AB335"/>
    <mergeCell ref="AC334:AC335"/>
    <mergeCell ref="AD342:AD343"/>
    <mergeCell ref="AE342:AE343"/>
    <mergeCell ref="AF338:AF339"/>
    <mergeCell ref="AB340:AB341"/>
    <mergeCell ref="AC340:AC341"/>
    <mergeCell ref="AD340:AD341"/>
    <mergeCell ref="AE340:AE341"/>
    <mergeCell ref="AF340:AF341"/>
    <mergeCell ref="AB338:AB339"/>
    <mergeCell ref="AC338:AC339"/>
    <mergeCell ref="AD352:AD353"/>
    <mergeCell ref="AE352:AE353"/>
    <mergeCell ref="AF342:AF343"/>
    <mergeCell ref="AB350:AB351"/>
    <mergeCell ref="AC350:AC351"/>
    <mergeCell ref="AD350:AD351"/>
    <mergeCell ref="AE350:AE351"/>
    <mergeCell ref="AF350:AF351"/>
    <mergeCell ref="AB342:AB343"/>
    <mergeCell ref="AC342:AC343"/>
    <mergeCell ref="V9:AA9"/>
    <mergeCell ref="AF7:AG7"/>
    <mergeCell ref="AF352:AF353"/>
    <mergeCell ref="AB354:AB355"/>
    <mergeCell ref="AC354:AC355"/>
    <mergeCell ref="AD354:AD355"/>
    <mergeCell ref="AE354:AE355"/>
    <mergeCell ref="AF354:AF355"/>
    <mergeCell ref="AB352:AB353"/>
    <mergeCell ref="AC352:AC353"/>
    <mergeCell ref="A5:AF5"/>
    <mergeCell ref="AC1:AF1"/>
    <mergeCell ref="AC2:AF2"/>
    <mergeCell ref="AC3:AF3"/>
    <mergeCell ref="AA10:AA12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4:AA55"/>
    <mergeCell ref="AA56:AA57"/>
    <mergeCell ref="AA58:AA59"/>
    <mergeCell ref="AA60:AA61"/>
    <mergeCell ref="AA62:AA63"/>
    <mergeCell ref="AA64:AA65"/>
    <mergeCell ref="AA66:AA67"/>
    <mergeCell ref="AA68:AA69"/>
    <mergeCell ref="AA70:AA71"/>
    <mergeCell ref="AA72:AA73"/>
    <mergeCell ref="AA74:AA75"/>
    <mergeCell ref="AA76:AA77"/>
    <mergeCell ref="AA78:AA79"/>
    <mergeCell ref="AA80:AA81"/>
    <mergeCell ref="AA82:AA83"/>
    <mergeCell ref="AA84:AA85"/>
    <mergeCell ref="AA86:AA87"/>
    <mergeCell ref="AA88:AA89"/>
    <mergeCell ref="AA90:AA91"/>
    <mergeCell ref="AA92:AA93"/>
    <mergeCell ref="AA94:AA95"/>
    <mergeCell ref="AA96:AA97"/>
    <mergeCell ref="AA98:AA99"/>
    <mergeCell ref="AA100:AA101"/>
    <mergeCell ref="AA102:AA103"/>
    <mergeCell ref="AA104:AA105"/>
    <mergeCell ref="AA106:AA107"/>
    <mergeCell ref="AA108:AA109"/>
    <mergeCell ref="AA110:AA111"/>
    <mergeCell ref="AA112:AA113"/>
    <mergeCell ref="AA114:AA115"/>
    <mergeCell ref="AA116:AA117"/>
    <mergeCell ref="AA118:AA119"/>
    <mergeCell ref="AA120:AA121"/>
    <mergeCell ref="AA122:AA123"/>
    <mergeCell ref="AA124:AA125"/>
    <mergeCell ref="AA126:AA127"/>
    <mergeCell ref="AA128:AA129"/>
    <mergeCell ref="AA130:AA131"/>
    <mergeCell ref="AA132:AA133"/>
    <mergeCell ref="AA134:AA135"/>
    <mergeCell ref="AA136:AA137"/>
    <mergeCell ref="AA138:AA139"/>
    <mergeCell ref="AA140:AA141"/>
    <mergeCell ref="AA142:AA143"/>
    <mergeCell ref="AA144:AA145"/>
    <mergeCell ref="AA146:AA147"/>
    <mergeCell ref="AA148:AA149"/>
    <mergeCell ref="AA150:AA151"/>
    <mergeCell ref="AA152:AA153"/>
    <mergeCell ref="AA154:AA155"/>
    <mergeCell ref="AA156:AA157"/>
    <mergeCell ref="AA158:AA159"/>
    <mergeCell ref="AA160:AA161"/>
    <mergeCell ref="AA162:AA163"/>
    <mergeCell ref="AA164:AA165"/>
    <mergeCell ref="AA166:AA167"/>
    <mergeCell ref="AA168:AA169"/>
    <mergeCell ref="AA170:AA171"/>
    <mergeCell ref="AA172:AA173"/>
    <mergeCell ref="AA174:AA175"/>
    <mergeCell ref="AA176:AA177"/>
    <mergeCell ref="AA178:AA179"/>
    <mergeCell ref="AA180:AA181"/>
    <mergeCell ref="AA182:AA183"/>
    <mergeCell ref="AA184:AA185"/>
    <mergeCell ref="AA186:AA187"/>
    <mergeCell ref="AA188:AA189"/>
    <mergeCell ref="AA190:AA191"/>
    <mergeCell ref="AA192:AA193"/>
    <mergeCell ref="AA194:AA195"/>
    <mergeCell ref="AA196:AA197"/>
    <mergeCell ref="AA198:AA199"/>
    <mergeCell ref="AA200:AA201"/>
    <mergeCell ref="AA202:AA203"/>
    <mergeCell ref="AA204:AA205"/>
    <mergeCell ref="AA206:AA207"/>
    <mergeCell ref="AA208:AA209"/>
    <mergeCell ref="AA210:AA211"/>
    <mergeCell ref="AA212:AA213"/>
    <mergeCell ref="AA214:AA215"/>
    <mergeCell ref="AA216:AA217"/>
    <mergeCell ref="AA218:AA219"/>
    <mergeCell ref="AA220:AA221"/>
    <mergeCell ref="AA222:AA223"/>
    <mergeCell ref="AA224:AA225"/>
    <mergeCell ref="AA226:AA227"/>
    <mergeCell ref="AA228:AA229"/>
    <mergeCell ref="AA230:AA231"/>
    <mergeCell ref="AA232:AA233"/>
    <mergeCell ref="AA234:AA235"/>
    <mergeCell ref="AA236:AA237"/>
    <mergeCell ref="AA238:AA239"/>
    <mergeCell ref="AA240:AA241"/>
    <mergeCell ref="AA242:AA243"/>
    <mergeCell ref="AA244:AA245"/>
    <mergeCell ref="AA246:AA247"/>
    <mergeCell ref="AA248:AA249"/>
    <mergeCell ref="AA250:AA251"/>
    <mergeCell ref="AA252:AA253"/>
    <mergeCell ref="AA254:AA255"/>
    <mergeCell ref="AA256:AA257"/>
    <mergeCell ref="AA258:AA259"/>
    <mergeCell ref="AA260:AA261"/>
    <mergeCell ref="AA262:AA263"/>
    <mergeCell ref="AA264:AA265"/>
    <mergeCell ref="AA266:AA267"/>
    <mergeCell ref="AA268:AA269"/>
    <mergeCell ref="AA270:AA271"/>
    <mergeCell ref="AA272:AA273"/>
    <mergeCell ref="AA274:AA275"/>
    <mergeCell ref="AA276:AA277"/>
    <mergeCell ref="AA278:AA279"/>
    <mergeCell ref="AA280:AA281"/>
    <mergeCell ref="AA282:AA283"/>
    <mergeCell ref="AA284:AA285"/>
    <mergeCell ref="AA286:AA287"/>
    <mergeCell ref="AA288:AA289"/>
    <mergeCell ref="AA290:AA291"/>
    <mergeCell ref="AA292:AA293"/>
    <mergeCell ref="AA294:AA295"/>
    <mergeCell ref="AA296:AA297"/>
    <mergeCell ref="AA298:AA299"/>
    <mergeCell ref="AA300:AA301"/>
    <mergeCell ref="AA308:AA309"/>
    <mergeCell ref="AA310:AA311"/>
    <mergeCell ref="AA312:AA313"/>
    <mergeCell ref="AA302:AA303"/>
    <mergeCell ref="AA304:AA305"/>
    <mergeCell ref="AA306:AA307"/>
    <mergeCell ref="AA314:AA315"/>
    <mergeCell ref="AA316:AA317"/>
    <mergeCell ref="AA318:AA319"/>
    <mergeCell ref="AA332:AA333"/>
    <mergeCell ref="AA334:AA335"/>
    <mergeCell ref="AA336:AA337"/>
    <mergeCell ref="AA338:AA339"/>
    <mergeCell ref="AA340:AA341"/>
    <mergeCell ref="AA342:AA343"/>
    <mergeCell ref="AA350:AA351"/>
    <mergeCell ref="AA352:AA353"/>
    <mergeCell ref="AA354:AA355"/>
    <mergeCell ref="AG10:AG12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54:AG55"/>
    <mergeCell ref="AG56:AG57"/>
    <mergeCell ref="AG58:AG59"/>
    <mergeCell ref="AG60:AG61"/>
    <mergeCell ref="AG62:AG63"/>
    <mergeCell ref="AG64:AG65"/>
    <mergeCell ref="AG66:AG67"/>
    <mergeCell ref="AG68:AG69"/>
    <mergeCell ref="AG70:AG71"/>
    <mergeCell ref="AG72:AG73"/>
    <mergeCell ref="AG74:AG75"/>
    <mergeCell ref="AG76:AG77"/>
    <mergeCell ref="AG78:AG79"/>
    <mergeCell ref="AG80:AG81"/>
    <mergeCell ref="AG82:AG83"/>
    <mergeCell ref="AG84:AG85"/>
    <mergeCell ref="AG86:AG87"/>
    <mergeCell ref="AG88:AG89"/>
    <mergeCell ref="AG90:AG91"/>
    <mergeCell ref="AG92:AG93"/>
    <mergeCell ref="AG94:AG95"/>
    <mergeCell ref="AG96:AG97"/>
    <mergeCell ref="AG98:AG99"/>
    <mergeCell ref="AG100:AG101"/>
    <mergeCell ref="AG102:AG103"/>
    <mergeCell ref="AG104:AG105"/>
    <mergeCell ref="AG106:AG107"/>
    <mergeCell ref="AG108:AG109"/>
    <mergeCell ref="AG110:AG111"/>
    <mergeCell ref="AG112:AG113"/>
    <mergeCell ref="AG114:AG115"/>
    <mergeCell ref="AG116:AG117"/>
    <mergeCell ref="AG118:AG119"/>
    <mergeCell ref="AG120:AG121"/>
    <mergeCell ref="AG122:AG123"/>
    <mergeCell ref="AG124:AG125"/>
    <mergeCell ref="AG126:AG127"/>
    <mergeCell ref="AG128:AG129"/>
    <mergeCell ref="AG130:AG131"/>
    <mergeCell ref="AG132:AG133"/>
    <mergeCell ref="AG134:AG135"/>
    <mergeCell ref="AG136:AG137"/>
    <mergeCell ref="AG138:AG139"/>
    <mergeCell ref="AG140:AG141"/>
    <mergeCell ref="AG142:AG143"/>
    <mergeCell ref="AG144:AG145"/>
    <mergeCell ref="AG146:AG147"/>
    <mergeCell ref="AG148:AG149"/>
    <mergeCell ref="AG150:AG151"/>
    <mergeCell ref="AG152:AG153"/>
    <mergeCell ref="AG154:AG155"/>
    <mergeCell ref="AG156:AG157"/>
    <mergeCell ref="AG158:AG159"/>
    <mergeCell ref="AG160:AG161"/>
    <mergeCell ref="AG162:AG163"/>
    <mergeCell ref="AG164:AG165"/>
    <mergeCell ref="AG166:AG167"/>
    <mergeCell ref="AG168:AG169"/>
    <mergeCell ref="AG170:AG171"/>
    <mergeCell ref="AG172:AG173"/>
    <mergeCell ref="AG174:AG175"/>
    <mergeCell ref="AG176:AG177"/>
    <mergeCell ref="AG178:AG179"/>
    <mergeCell ref="AG180:AG181"/>
    <mergeCell ref="AG182:AG183"/>
    <mergeCell ref="AG184:AG185"/>
    <mergeCell ref="AG186:AG187"/>
    <mergeCell ref="AG188:AG189"/>
    <mergeCell ref="AG190:AG191"/>
    <mergeCell ref="AG192:AG193"/>
    <mergeCell ref="AG194:AG195"/>
    <mergeCell ref="AG196:AG197"/>
    <mergeCell ref="AG198:AG199"/>
    <mergeCell ref="AG200:AG201"/>
    <mergeCell ref="AG202:AG203"/>
    <mergeCell ref="AG204:AG205"/>
    <mergeCell ref="AG206:AG207"/>
    <mergeCell ref="AG208:AG209"/>
    <mergeCell ref="AG210:AG211"/>
    <mergeCell ref="AG212:AG213"/>
    <mergeCell ref="AG214:AG215"/>
    <mergeCell ref="AG216:AG217"/>
    <mergeCell ref="AG218:AG219"/>
    <mergeCell ref="AG220:AG221"/>
    <mergeCell ref="AG222:AG223"/>
    <mergeCell ref="AG224:AG225"/>
    <mergeCell ref="AG226:AG227"/>
    <mergeCell ref="AG228:AG229"/>
    <mergeCell ref="AG230:AG231"/>
    <mergeCell ref="AG232:AG233"/>
    <mergeCell ref="AG234:AG235"/>
    <mergeCell ref="AG236:AG237"/>
    <mergeCell ref="AG238:AG239"/>
    <mergeCell ref="AG240:AG241"/>
    <mergeCell ref="AG242:AG243"/>
    <mergeCell ref="AG244:AG245"/>
    <mergeCell ref="AG246:AG247"/>
    <mergeCell ref="AG248:AG249"/>
    <mergeCell ref="AG250:AG251"/>
    <mergeCell ref="AG252:AG253"/>
    <mergeCell ref="AG254:AG255"/>
    <mergeCell ref="AG256:AG257"/>
    <mergeCell ref="AG258:AG259"/>
    <mergeCell ref="AG260:AG261"/>
    <mergeCell ref="AG262:AG263"/>
    <mergeCell ref="AG264:AG265"/>
    <mergeCell ref="AG266:AG267"/>
    <mergeCell ref="AG268:AG269"/>
    <mergeCell ref="AG270:AG271"/>
    <mergeCell ref="AG272:AG273"/>
    <mergeCell ref="AG274:AG275"/>
    <mergeCell ref="AG276:AG277"/>
    <mergeCell ref="AG278:AG279"/>
    <mergeCell ref="AG280:AG281"/>
    <mergeCell ref="AG282:AG283"/>
    <mergeCell ref="AG284:AG285"/>
    <mergeCell ref="AG286:AG287"/>
    <mergeCell ref="AG288:AG289"/>
    <mergeCell ref="AG290:AG291"/>
    <mergeCell ref="AG292:AG293"/>
    <mergeCell ref="AG294:AG295"/>
    <mergeCell ref="AG296:AG297"/>
    <mergeCell ref="AG298:AG299"/>
    <mergeCell ref="AG300:AG301"/>
    <mergeCell ref="AG308:AG309"/>
    <mergeCell ref="AG310:AG311"/>
    <mergeCell ref="AG312:AG313"/>
    <mergeCell ref="AG314:AG315"/>
    <mergeCell ref="AG316:AG317"/>
    <mergeCell ref="AG318:AG319"/>
    <mergeCell ref="AG332:AG333"/>
    <mergeCell ref="AG334:AG335"/>
    <mergeCell ref="AG336:AG337"/>
    <mergeCell ref="AG338:AG339"/>
    <mergeCell ref="AG340:AG341"/>
    <mergeCell ref="AG342:AG343"/>
    <mergeCell ref="AG350:AG351"/>
    <mergeCell ref="AG352:AG353"/>
    <mergeCell ref="AG354:AG355"/>
    <mergeCell ref="C20:G25"/>
    <mergeCell ref="C38:G43"/>
    <mergeCell ref="C50:G55"/>
    <mergeCell ref="D26:D31"/>
    <mergeCell ref="C26:C31"/>
    <mergeCell ref="C32:C37"/>
    <mergeCell ref="E26:E31"/>
    <mergeCell ref="E44:E49"/>
    <mergeCell ref="F44:F49"/>
    <mergeCell ref="G44:G49"/>
    <mergeCell ref="C206:G211"/>
    <mergeCell ref="C218:G223"/>
    <mergeCell ref="G182:G187"/>
    <mergeCell ref="F182:F193"/>
    <mergeCell ref="G188:G193"/>
    <mergeCell ref="E212:E217"/>
    <mergeCell ref="F212:F217"/>
    <mergeCell ref="G212:G217"/>
    <mergeCell ref="E182:E187"/>
    <mergeCell ref="D182:D193"/>
    <mergeCell ref="A350:G355"/>
    <mergeCell ref="AB9:AG9"/>
    <mergeCell ref="C284:G289"/>
    <mergeCell ref="C290:G295"/>
    <mergeCell ref="C308:G313"/>
    <mergeCell ref="C332:G337"/>
    <mergeCell ref="C230:G235"/>
    <mergeCell ref="C242:G247"/>
    <mergeCell ref="C248:G253"/>
    <mergeCell ref="C260:G265"/>
    <mergeCell ref="A320:A325"/>
    <mergeCell ref="B320:B325"/>
    <mergeCell ref="C320:C325"/>
    <mergeCell ref="D320:D325"/>
    <mergeCell ref="E320:E325"/>
    <mergeCell ref="F320:F325"/>
    <mergeCell ref="G320:G325"/>
    <mergeCell ref="I320:I321"/>
    <mergeCell ref="I322:I323"/>
    <mergeCell ref="I324:I325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U320:U321"/>
    <mergeCell ref="V320:V321"/>
    <mergeCell ref="W320:W321"/>
    <mergeCell ref="X320:X321"/>
    <mergeCell ref="Z320:Z321"/>
    <mergeCell ref="AA320:AA321"/>
    <mergeCell ref="AB320:AB321"/>
    <mergeCell ref="AC320:AC321"/>
    <mergeCell ref="AD320:AD321"/>
    <mergeCell ref="AE320:AE321"/>
    <mergeCell ref="AF320:AF321"/>
    <mergeCell ref="AG320:AG321"/>
    <mergeCell ref="J322:J323"/>
    <mergeCell ref="K322:K323"/>
    <mergeCell ref="L322:L323"/>
    <mergeCell ref="M322:M323"/>
    <mergeCell ref="N322:N323"/>
    <mergeCell ref="O322:O323"/>
    <mergeCell ref="P322:P323"/>
    <mergeCell ref="Q322:Q323"/>
    <mergeCell ref="R322:R323"/>
    <mergeCell ref="S322:S323"/>
    <mergeCell ref="T322:T323"/>
    <mergeCell ref="U322:U323"/>
    <mergeCell ref="V322:V323"/>
    <mergeCell ref="W322:W323"/>
    <mergeCell ref="X322:X323"/>
    <mergeCell ref="Y322:Y323"/>
    <mergeCell ref="Z322:Z323"/>
    <mergeCell ref="AA322:AA323"/>
    <mergeCell ref="AB322:AB323"/>
    <mergeCell ref="AC322:AC323"/>
    <mergeCell ref="AD322:AD323"/>
    <mergeCell ref="AE322:AE323"/>
    <mergeCell ref="AF322:AF323"/>
    <mergeCell ref="AG322:AG323"/>
    <mergeCell ref="J324:J325"/>
    <mergeCell ref="K324:K325"/>
    <mergeCell ref="L324:L325"/>
    <mergeCell ref="M324:M325"/>
    <mergeCell ref="N324:N325"/>
    <mergeCell ref="O324:O325"/>
    <mergeCell ref="P324:P325"/>
    <mergeCell ref="Q324:Q325"/>
    <mergeCell ref="R324:R325"/>
    <mergeCell ref="S324:S325"/>
    <mergeCell ref="T324:T325"/>
    <mergeCell ref="U324:U325"/>
    <mergeCell ref="V324:V325"/>
    <mergeCell ref="W324:W325"/>
    <mergeCell ref="X324:X325"/>
    <mergeCell ref="Y324:Y325"/>
    <mergeCell ref="Z324:Z325"/>
    <mergeCell ref="AA324:AA325"/>
    <mergeCell ref="AB324:AB325"/>
    <mergeCell ref="AC324:AC325"/>
    <mergeCell ref="AD324:AD325"/>
    <mergeCell ref="AE324:AE325"/>
    <mergeCell ref="AF324:AF325"/>
    <mergeCell ref="AG324:AG325"/>
    <mergeCell ref="A326:A331"/>
    <mergeCell ref="B326:B331"/>
    <mergeCell ref="C326:C331"/>
    <mergeCell ref="D326:D331"/>
    <mergeCell ref="E326:E331"/>
    <mergeCell ref="F326:F331"/>
    <mergeCell ref="G326:G331"/>
    <mergeCell ref="I326:I327"/>
    <mergeCell ref="I328:I329"/>
    <mergeCell ref="I330:I331"/>
    <mergeCell ref="J326:J327"/>
    <mergeCell ref="K326:K327"/>
    <mergeCell ref="L326:L327"/>
    <mergeCell ref="M326:M327"/>
    <mergeCell ref="N326:N327"/>
    <mergeCell ref="O326:O327"/>
    <mergeCell ref="P326:P327"/>
    <mergeCell ref="Q326:Q327"/>
    <mergeCell ref="R326:R327"/>
    <mergeCell ref="S326:S327"/>
    <mergeCell ref="T326:T327"/>
    <mergeCell ref="U326:U327"/>
    <mergeCell ref="V326:V327"/>
    <mergeCell ref="W326:W327"/>
    <mergeCell ref="X326:X327"/>
    <mergeCell ref="Y326:Y327"/>
    <mergeCell ref="Z326:Z327"/>
    <mergeCell ref="AA326:AA327"/>
    <mergeCell ref="AB326:AB327"/>
    <mergeCell ref="AC326:AC327"/>
    <mergeCell ref="AD326:AD327"/>
    <mergeCell ref="AE326:AE327"/>
    <mergeCell ref="AF326:AF327"/>
    <mergeCell ref="AG326:AG327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AA328:AA329"/>
    <mergeCell ref="AB328:AB329"/>
    <mergeCell ref="AC328:AC329"/>
    <mergeCell ref="AD328:AD329"/>
    <mergeCell ref="AE328:AE329"/>
    <mergeCell ref="AF328:AF329"/>
    <mergeCell ref="AG328:AG329"/>
    <mergeCell ref="J330:J331"/>
    <mergeCell ref="K330:K331"/>
    <mergeCell ref="L330:L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X330:X331"/>
    <mergeCell ref="Y330:Y331"/>
    <mergeCell ref="Z330:Z331"/>
    <mergeCell ref="AA330:AA331"/>
    <mergeCell ref="AB330:AB331"/>
    <mergeCell ref="AC330:AC331"/>
    <mergeCell ref="AD330:AD331"/>
    <mergeCell ref="AE330:AE331"/>
    <mergeCell ref="AF330:AF331"/>
    <mergeCell ref="AG330:AG331"/>
  </mergeCells>
  <printOptions horizontalCentered="1"/>
  <pageMargins left="0.5905511811023623" right="0.7086614173228347" top="0.5905511811023623" bottom="0.984251968503937" header="0" footer="0"/>
  <pageSetup fitToHeight="2" fitToWidth="1" horizontalDpi="600" verticalDpi="600" orientation="landscape" paperSize="8" scale="53" r:id="rId1"/>
  <rowBreaks count="3" manualBreakCount="3">
    <brk id="85" max="24" man="1"/>
    <brk id="175" max="24" man="1"/>
    <brk id="259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480" customWidth="1"/>
    <col min="2" max="2" width="24.25390625" style="480" customWidth="1"/>
    <col min="3" max="3" width="29.25390625" style="480" customWidth="1"/>
    <col min="4" max="4" width="19.00390625" style="480" bestFit="1" customWidth="1"/>
    <col min="5" max="5" width="10.875" style="480" customWidth="1"/>
    <col min="6" max="6" width="4.375" style="480" customWidth="1"/>
    <col min="7" max="7" width="10.125" style="480" bestFit="1" customWidth="1"/>
    <col min="8" max="9" width="9.125" style="480" customWidth="1"/>
    <col min="10" max="10" width="10.875" style="480" customWidth="1"/>
    <col min="11" max="11" width="9.125" style="480" customWidth="1"/>
    <col min="12" max="12" width="10.375" style="480" customWidth="1"/>
    <col min="13" max="14" width="9.125" style="480" customWidth="1"/>
    <col min="15" max="15" width="11.375" style="480" customWidth="1"/>
    <col min="16" max="16" width="13.625" style="480" customWidth="1"/>
    <col min="17" max="16384" width="9.125" style="480" customWidth="1"/>
  </cols>
  <sheetData>
    <row r="1" spans="7:16" s="419" customFormat="1" ht="15.75">
      <c r="G1" s="420"/>
      <c r="H1" s="420"/>
      <c r="I1" s="420"/>
      <c r="J1" s="420"/>
      <c r="K1" s="420"/>
      <c r="L1" s="1313" t="s">
        <v>358</v>
      </c>
      <c r="M1" s="1313"/>
      <c r="N1" s="1313"/>
      <c r="O1" s="1313"/>
      <c r="P1" s="1313"/>
    </row>
    <row r="2" spans="7:16" s="419" customFormat="1" ht="15.75">
      <c r="G2" s="420"/>
      <c r="H2" s="420"/>
      <c r="I2" s="420"/>
      <c r="J2" s="420"/>
      <c r="K2" s="420"/>
      <c r="L2" s="1313" t="s">
        <v>359</v>
      </c>
      <c r="M2" s="1313"/>
      <c r="N2" s="1313"/>
      <c r="O2" s="1313"/>
      <c r="P2" s="1313"/>
    </row>
    <row r="3" spans="7:16" s="419" customFormat="1" ht="15.75">
      <c r="G3" s="420"/>
      <c r="H3" s="420"/>
      <c r="I3" s="420"/>
      <c r="J3" s="420"/>
      <c r="K3" s="420"/>
      <c r="L3" s="1313" t="s">
        <v>360</v>
      </c>
      <c r="M3" s="1313"/>
      <c r="N3" s="1313"/>
      <c r="O3" s="1313"/>
      <c r="P3" s="1313"/>
    </row>
    <row r="4" spans="7:14" s="419" customFormat="1" ht="15.75">
      <c r="G4" s="420"/>
      <c r="H4" s="420"/>
      <c r="I4" s="420"/>
      <c r="J4" s="420"/>
      <c r="K4" s="420"/>
      <c r="L4" s="420"/>
      <c r="M4" s="420"/>
      <c r="N4" s="420"/>
    </row>
    <row r="5" spans="7:14" s="419" customFormat="1" ht="15.75">
      <c r="G5" s="420"/>
      <c r="H5" s="420"/>
      <c r="I5" s="420"/>
      <c r="J5" s="420"/>
      <c r="K5" s="420"/>
      <c r="L5" s="420"/>
      <c r="M5" s="420"/>
      <c r="N5" s="420"/>
    </row>
    <row r="6" spans="1:16" s="421" customFormat="1" ht="35.25" customHeight="1">
      <c r="A6" s="1324" t="s">
        <v>394</v>
      </c>
      <c r="B6" s="1324"/>
      <c r="C6" s="1324"/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</row>
    <row r="7" spans="1:16" s="419" customFormat="1" ht="15.75">
      <c r="A7" s="1325"/>
      <c r="B7" s="1325"/>
      <c r="C7" s="1325"/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</row>
    <row r="8" spans="1:19" s="429" customFormat="1" ht="15.75">
      <c r="A8" s="422"/>
      <c r="B8" s="423"/>
      <c r="C8" s="424"/>
      <c r="D8" s="424"/>
      <c r="E8" s="424"/>
      <c r="F8" s="424"/>
      <c r="G8" s="425"/>
      <c r="H8" s="425"/>
      <c r="I8" s="425"/>
      <c r="J8" s="425"/>
      <c r="K8" s="425"/>
      <c r="L8" s="425"/>
      <c r="M8" s="425"/>
      <c r="N8" s="426"/>
      <c r="O8" s="427"/>
      <c r="P8" s="427"/>
      <c r="Q8" s="428"/>
      <c r="R8" s="428"/>
      <c r="S8" s="428"/>
    </row>
    <row r="9" spans="1:19" s="429" customFormat="1" ht="18" customHeight="1" thickBot="1">
      <c r="A9" s="422"/>
      <c r="B9" s="423"/>
      <c r="C9" s="430"/>
      <c r="D9" s="430"/>
      <c r="E9" s="430"/>
      <c r="F9" s="430"/>
      <c r="G9" s="425"/>
      <c r="H9" s="425"/>
      <c r="I9" s="425"/>
      <c r="J9" s="425"/>
      <c r="K9" s="425"/>
      <c r="L9" s="425"/>
      <c r="M9" s="425"/>
      <c r="N9" s="425"/>
      <c r="O9" s="425"/>
      <c r="P9" s="426" t="s">
        <v>154</v>
      </c>
      <c r="Q9" s="428"/>
      <c r="R9" s="428"/>
      <c r="S9" s="428"/>
    </row>
    <row r="10" spans="1:19" s="434" customFormat="1" ht="15" customHeight="1" thickBot="1">
      <c r="A10" s="431"/>
      <c r="B10" s="431"/>
      <c r="C10" s="431"/>
      <c r="D10" s="431"/>
      <c r="E10" s="431"/>
      <c r="F10" s="431"/>
      <c r="G10" s="1349" t="s">
        <v>156</v>
      </c>
      <c r="H10" s="1350"/>
      <c r="I10" s="1350"/>
      <c r="J10" s="1350"/>
      <c r="K10" s="1350"/>
      <c r="L10" s="1350"/>
      <c r="M10" s="1350"/>
      <c r="N10" s="1350"/>
      <c r="O10" s="1350"/>
      <c r="P10" s="1351"/>
      <c r="Q10" s="433"/>
      <c r="R10" s="433"/>
      <c r="S10" s="433"/>
    </row>
    <row r="11" spans="1:19" s="436" customFormat="1" ht="13.5" customHeight="1">
      <c r="A11" s="1355" t="s">
        <v>42</v>
      </c>
      <c r="B11" s="1358" t="s">
        <v>361</v>
      </c>
      <c r="C11" s="1361" t="s">
        <v>362</v>
      </c>
      <c r="D11" s="1361" t="s">
        <v>363</v>
      </c>
      <c r="E11" s="1352" t="s">
        <v>364</v>
      </c>
      <c r="F11" s="1340" t="s">
        <v>365</v>
      </c>
      <c r="G11" s="1364" t="s">
        <v>388</v>
      </c>
      <c r="H11" s="1329" t="s">
        <v>168</v>
      </c>
      <c r="I11" s="1330"/>
      <c r="J11" s="1330"/>
      <c r="K11" s="1330"/>
      <c r="L11" s="1330"/>
      <c r="M11" s="1330"/>
      <c r="N11" s="1331"/>
      <c r="O11" s="1332"/>
      <c r="P11" s="1321" t="s">
        <v>169</v>
      </c>
      <c r="Q11" s="435"/>
      <c r="R11" s="435"/>
      <c r="S11" s="435"/>
    </row>
    <row r="12" spans="1:19" s="436" customFormat="1" ht="44.25" customHeight="1">
      <c r="A12" s="1356"/>
      <c r="B12" s="1359"/>
      <c r="C12" s="1362"/>
      <c r="D12" s="1362"/>
      <c r="E12" s="1353"/>
      <c r="F12" s="1341"/>
      <c r="G12" s="1365"/>
      <c r="H12" s="1314" t="s">
        <v>389</v>
      </c>
      <c r="I12" s="1317" t="s">
        <v>168</v>
      </c>
      <c r="J12" s="1318"/>
      <c r="K12" s="1326" t="s">
        <v>390</v>
      </c>
      <c r="L12" s="1333" t="s">
        <v>168</v>
      </c>
      <c r="M12" s="1334"/>
      <c r="N12" s="1335"/>
      <c r="O12" s="1336"/>
      <c r="P12" s="1322"/>
      <c r="Q12" s="435"/>
      <c r="R12" s="435"/>
      <c r="S12" s="435"/>
    </row>
    <row r="13" spans="1:19" s="436" customFormat="1" ht="42" customHeight="1">
      <c r="A13" s="1356"/>
      <c r="B13" s="1359"/>
      <c r="C13" s="1362"/>
      <c r="D13" s="1362"/>
      <c r="E13" s="1353"/>
      <c r="F13" s="1341"/>
      <c r="G13" s="1365"/>
      <c r="H13" s="1315"/>
      <c r="I13" s="1319" t="s">
        <v>182</v>
      </c>
      <c r="J13" s="1319" t="s">
        <v>183</v>
      </c>
      <c r="K13" s="1327"/>
      <c r="L13" s="1319" t="s">
        <v>172</v>
      </c>
      <c r="M13" s="1326" t="s">
        <v>173</v>
      </c>
      <c r="N13" s="1326" t="s">
        <v>366</v>
      </c>
      <c r="O13" s="1319" t="s">
        <v>367</v>
      </c>
      <c r="P13" s="1322"/>
      <c r="Q13" s="435"/>
      <c r="R13" s="435"/>
      <c r="S13" s="435"/>
    </row>
    <row r="14" spans="1:19" s="436" customFormat="1" ht="27.75" customHeight="1" thickBot="1">
      <c r="A14" s="1357"/>
      <c r="B14" s="1360"/>
      <c r="C14" s="1363"/>
      <c r="D14" s="1363"/>
      <c r="E14" s="1354"/>
      <c r="F14" s="1342"/>
      <c r="G14" s="1366"/>
      <c r="H14" s="1316"/>
      <c r="I14" s="1320"/>
      <c r="J14" s="1320"/>
      <c r="K14" s="1328"/>
      <c r="L14" s="1320"/>
      <c r="M14" s="1328"/>
      <c r="N14" s="1328"/>
      <c r="O14" s="1320"/>
      <c r="P14" s="1323"/>
      <c r="Q14" s="435"/>
      <c r="R14" s="435"/>
      <c r="S14" s="435"/>
    </row>
    <row r="15" spans="1:19" s="436" customFormat="1" ht="12" thickBot="1">
      <c r="A15" s="437">
        <v>1</v>
      </c>
      <c r="B15" s="438">
        <v>2</v>
      </c>
      <c r="C15" s="439">
        <v>3</v>
      </c>
      <c r="D15" s="438">
        <v>4</v>
      </c>
      <c r="E15" s="439">
        <v>5</v>
      </c>
      <c r="F15" s="438">
        <v>6</v>
      </c>
      <c r="G15" s="439">
        <v>7</v>
      </c>
      <c r="H15" s="438">
        <v>8</v>
      </c>
      <c r="I15" s="439">
        <v>9</v>
      </c>
      <c r="J15" s="438">
        <v>10</v>
      </c>
      <c r="K15" s="439">
        <v>11</v>
      </c>
      <c r="L15" s="438">
        <v>12</v>
      </c>
      <c r="M15" s="439">
        <v>13</v>
      </c>
      <c r="N15" s="438">
        <v>14</v>
      </c>
      <c r="O15" s="439">
        <v>15</v>
      </c>
      <c r="P15" s="440">
        <v>16</v>
      </c>
      <c r="Q15" s="441"/>
      <c r="R15" s="441"/>
      <c r="S15" s="441"/>
    </row>
    <row r="16" spans="1:19" s="446" customFormat="1" ht="18.75" customHeight="1" hidden="1">
      <c r="A16" s="1337" t="s">
        <v>368</v>
      </c>
      <c r="B16" s="1343" t="s">
        <v>369</v>
      </c>
      <c r="C16" s="1344"/>
      <c r="D16" s="1344"/>
      <c r="E16" s="1345"/>
      <c r="F16" s="442" t="s">
        <v>370</v>
      </c>
      <c r="G16" s="443">
        <f aca="true" t="shared" si="0" ref="G16:P16">G19</f>
        <v>756696</v>
      </c>
      <c r="H16" s="443">
        <f t="shared" si="0"/>
        <v>567522</v>
      </c>
      <c r="I16" s="443">
        <f t="shared" si="0"/>
        <v>334722</v>
      </c>
      <c r="J16" s="443">
        <f t="shared" si="0"/>
        <v>232800</v>
      </c>
      <c r="K16" s="443">
        <f t="shared" si="0"/>
        <v>189174</v>
      </c>
      <c r="L16" s="443">
        <f t="shared" si="0"/>
        <v>0</v>
      </c>
      <c r="M16" s="443">
        <f t="shared" si="0"/>
        <v>189174</v>
      </c>
      <c r="N16" s="443">
        <f t="shared" si="0"/>
        <v>111574</v>
      </c>
      <c r="O16" s="443">
        <f t="shared" si="0"/>
        <v>77600</v>
      </c>
      <c r="P16" s="444">
        <f t="shared" si="0"/>
        <v>567522</v>
      </c>
      <c r="Q16" s="445"/>
      <c r="R16" s="445"/>
      <c r="S16" s="445"/>
    </row>
    <row r="17" spans="1:19" s="446" customFormat="1" ht="18.75" customHeight="1" hidden="1">
      <c r="A17" s="1338"/>
      <c r="B17" s="1346"/>
      <c r="C17" s="1347"/>
      <c r="D17" s="1347"/>
      <c r="E17" s="1348"/>
      <c r="F17" s="447" t="s">
        <v>371</v>
      </c>
      <c r="G17" s="448">
        <f aca="true" t="shared" si="1" ref="G17:P17">G20</f>
        <v>0</v>
      </c>
      <c r="H17" s="448">
        <f t="shared" si="1"/>
        <v>0</v>
      </c>
      <c r="I17" s="448">
        <f t="shared" si="1"/>
        <v>0</v>
      </c>
      <c r="J17" s="448">
        <f t="shared" si="1"/>
        <v>0</v>
      </c>
      <c r="K17" s="448">
        <f t="shared" si="1"/>
        <v>0</v>
      </c>
      <c r="L17" s="448">
        <f t="shared" si="1"/>
        <v>0</v>
      </c>
      <c r="M17" s="448">
        <f t="shared" si="1"/>
        <v>0</v>
      </c>
      <c r="N17" s="448">
        <f t="shared" si="1"/>
        <v>0</v>
      </c>
      <c r="O17" s="448">
        <f t="shared" si="1"/>
        <v>0</v>
      </c>
      <c r="P17" s="449">
        <f t="shared" si="1"/>
        <v>0</v>
      </c>
      <c r="Q17" s="445"/>
      <c r="R17" s="445"/>
      <c r="S17" s="445"/>
    </row>
    <row r="18" spans="1:19" s="446" customFormat="1" ht="18.75" customHeight="1" hidden="1" thickBot="1">
      <c r="A18" s="1339"/>
      <c r="B18" s="1346"/>
      <c r="C18" s="1347"/>
      <c r="D18" s="1347"/>
      <c r="E18" s="1348"/>
      <c r="F18" s="450" t="s">
        <v>372</v>
      </c>
      <c r="G18" s="451">
        <f aca="true" t="shared" si="2" ref="G18:P18">G21</f>
        <v>756696</v>
      </c>
      <c r="H18" s="451">
        <f t="shared" si="2"/>
        <v>567522</v>
      </c>
      <c r="I18" s="451">
        <f t="shared" si="2"/>
        <v>334722</v>
      </c>
      <c r="J18" s="451">
        <f t="shared" si="2"/>
        <v>232800</v>
      </c>
      <c r="K18" s="451">
        <f t="shared" si="2"/>
        <v>189174</v>
      </c>
      <c r="L18" s="451">
        <f t="shared" si="2"/>
        <v>0</v>
      </c>
      <c r="M18" s="451">
        <f t="shared" si="2"/>
        <v>189174</v>
      </c>
      <c r="N18" s="451">
        <f t="shared" si="2"/>
        <v>111574</v>
      </c>
      <c r="O18" s="451">
        <f t="shared" si="2"/>
        <v>77600</v>
      </c>
      <c r="P18" s="452">
        <f t="shared" si="2"/>
        <v>567522</v>
      </c>
      <c r="Q18" s="445"/>
      <c r="R18" s="445"/>
      <c r="S18" s="445"/>
    </row>
    <row r="19" spans="1:16" s="457" customFormat="1" ht="18.75" customHeight="1" hidden="1">
      <c r="A19" s="1307" t="s">
        <v>69</v>
      </c>
      <c r="B19" s="1310" t="s">
        <v>319</v>
      </c>
      <c r="C19" s="1310" t="s">
        <v>373</v>
      </c>
      <c r="D19" s="1310" t="s">
        <v>272</v>
      </c>
      <c r="E19" s="1304" t="s">
        <v>374</v>
      </c>
      <c r="F19" s="453" t="s">
        <v>370</v>
      </c>
      <c r="G19" s="454">
        <f>H19+K19</f>
        <v>756696</v>
      </c>
      <c r="H19" s="454">
        <f>I19+J19</f>
        <v>567522</v>
      </c>
      <c r="I19" s="455">
        <v>334722</v>
      </c>
      <c r="J19" s="455">
        <v>232800</v>
      </c>
      <c r="K19" s="454">
        <f>L19+M19</f>
        <v>189174</v>
      </c>
      <c r="L19" s="455">
        <v>0</v>
      </c>
      <c r="M19" s="455">
        <v>189174</v>
      </c>
      <c r="N19" s="455">
        <v>111574</v>
      </c>
      <c r="O19" s="455">
        <v>77600</v>
      </c>
      <c r="P19" s="456">
        <f>H19</f>
        <v>567522</v>
      </c>
    </row>
    <row r="20" spans="1:16" s="457" customFormat="1" ht="18.75" customHeight="1" hidden="1">
      <c r="A20" s="1308"/>
      <c r="B20" s="1311"/>
      <c r="C20" s="1311"/>
      <c r="D20" s="1311"/>
      <c r="E20" s="1305"/>
      <c r="F20" s="458" t="s">
        <v>371</v>
      </c>
      <c r="G20" s="459">
        <f>H20+K20</f>
        <v>0</v>
      </c>
      <c r="H20" s="459">
        <f>I20+J20</f>
        <v>0</v>
      </c>
      <c r="I20" s="460">
        <v>0</v>
      </c>
      <c r="J20" s="460">
        <v>0</v>
      </c>
      <c r="K20" s="459">
        <f>L20+M20</f>
        <v>0</v>
      </c>
      <c r="L20" s="460"/>
      <c r="M20" s="460">
        <v>0</v>
      </c>
      <c r="N20" s="460">
        <v>0</v>
      </c>
      <c r="O20" s="460">
        <v>0</v>
      </c>
      <c r="P20" s="461">
        <v>0</v>
      </c>
    </row>
    <row r="21" spans="1:16" s="457" customFormat="1" ht="18.75" customHeight="1" hidden="1" thickBot="1">
      <c r="A21" s="1309"/>
      <c r="B21" s="1312"/>
      <c r="C21" s="1312"/>
      <c r="D21" s="1312"/>
      <c r="E21" s="1306"/>
      <c r="F21" s="462" t="s">
        <v>372</v>
      </c>
      <c r="G21" s="463">
        <f aca="true" t="shared" si="3" ref="G21:P21">G19+G20</f>
        <v>756696</v>
      </c>
      <c r="H21" s="463">
        <f t="shared" si="3"/>
        <v>567522</v>
      </c>
      <c r="I21" s="463">
        <f t="shared" si="3"/>
        <v>334722</v>
      </c>
      <c r="J21" s="463">
        <f t="shared" si="3"/>
        <v>232800</v>
      </c>
      <c r="K21" s="463">
        <f t="shared" si="3"/>
        <v>189174</v>
      </c>
      <c r="L21" s="463">
        <f t="shared" si="3"/>
        <v>0</v>
      </c>
      <c r="M21" s="463">
        <f t="shared" si="3"/>
        <v>189174</v>
      </c>
      <c r="N21" s="463">
        <f t="shared" si="3"/>
        <v>111574</v>
      </c>
      <c r="O21" s="463">
        <f t="shared" si="3"/>
        <v>77600</v>
      </c>
      <c r="P21" s="464">
        <f t="shared" si="3"/>
        <v>567522</v>
      </c>
    </row>
    <row r="22" spans="1:19" s="446" customFormat="1" ht="18.75" customHeight="1">
      <c r="A22" s="1337" t="s">
        <v>375</v>
      </c>
      <c r="B22" s="1343" t="s">
        <v>376</v>
      </c>
      <c r="C22" s="1344"/>
      <c r="D22" s="1344"/>
      <c r="E22" s="1345"/>
      <c r="F22" s="442" t="s">
        <v>370</v>
      </c>
      <c r="G22" s="443">
        <f aca="true" t="shared" si="4" ref="G22:P22">G25</f>
        <v>81570</v>
      </c>
      <c r="H22" s="443">
        <f t="shared" si="4"/>
        <v>58575</v>
      </c>
      <c r="I22" s="443">
        <f t="shared" si="4"/>
        <v>53512</v>
      </c>
      <c r="J22" s="443">
        <f t="shared" si="4"/>
        <v>5063</v>
      </c>
      <c r="K22" s="443">
        <f t="shared" si="4"/>
        <v>22995</v>
      </c>
      <c r="L22" s="443">
        <f t="shared" si="4"/>
        <v>0</v>
      </c>
      <c r="M22" s="443">
        <f t="shared" si="4"/>
        <v>22995</v>
      </c>
      <c r="N22" s="443">
        <f t="shared" si="4"/>
        <v>21008</v>
      </c>
      <c r="O22" s="443">
        <f t="shared" si="4"/>
        <v>1987</v>
      </c>
      <c r="P22" s="444">
        <f t="shared" si="4"/>
        <v>58575</v>
      </c>
      <c r="Q22" s="445"/>
      <c r="R22" s="445"/>
      <c r="S22" s="445"/>
    </row>
    <row r="23" spans="1:19" s="446" customFormat="1" ht="18.75" customHeight="1">
      <c r="A23" s="1338"/>
      <c r="B23" s="1346"/>
      <c r="C23" s="1347"/>
      <c r="D23" s="1347"/>
      <c r="E23" s="1348"/>
      <c r="F23" s="447" t="s">
        <v>371</v>
      </c>
      <c r="G23" s="448">
        <f aca="true" t="shared" si="5" ref="G23:P23">G26+G29</f>
        <v>93531</v>
      </c>
      <c r="H23" s="448">
        <f t="shared" si="5"/>
        <v>70148</v>
      </c>
      <c r="I23" s="448">
        <f t="shared" si="5"/>
        <v>70148</v>
      </c>
      <c r="J23" s="448">
        <f t="shared" si="5"/>
        <v>0</v>
      </c>
      <c r="K23" s="448">
        <f t="shared" si="5"/>
        <v>23383</v>
      </c>
      <c r="L23" s="448">
        <f t="shared" si="5"/>
        <v>23383</v>
      </c>
      <c r="M23" s="448">
        <f t="shared" si="5"/>
        <v>0</v>
      </c>
      <c r="N23" s="448">
        <f t="shared" si="5"/>
        <v>23383</v>
      </c>
      <c r="O23" s="448">
        <f t="shared" si="5"/>
        <v>0</v>
      </c>
      <c r="P23" s="448">
        <f t="shared" si="5"/>
        <v>70148</v>
      </c>
      <c r="Q23" s="445"/>
      <c r="R23" s="445"/>
      <c r="S23" s="445"/>
    </row>
    <row r="24" spans="1:19" s="446" customFormat="1" ht="18.75" customHeight="1" thickBot="1">
      <c r="A24" s="1339"/>
      <c r="B24" s="1346"/>
      <c r="C24" s="1347"/>
      <c r="D24" s="1347"/>
      <c r="E24" s="1348"/>
      <c r="F24" s="450" t="s">
        <v>372</v>
      </c>
      <c r="G24" s="451">
        <f aca="true" t="shared" si="6" ref="G24:P24">G22+G23</f>
        <v>175101</v>
      </c>
      <c r="H24" s="451">
        <f t="shared" si="6"/>
        <v>128723</v>
      </c>
      <c r="I24" s="451">
        <f t="shared" si="6"/>
        <v>123660</v>
      </c>
      <c r="J24" s="451">
        <f t="shared" si="6"/>
        <v>5063</v>
      </c>
      <c r="K24" s="451">
        <f t="shared" si="6"/>
        <v>46378</v>
      </c>
      <c r="L24" s="451">
        <f t="shared" si="6"/>
        <v>23383</v>
      </c>
      <c r="M24" s="451">
        <f t="shared" si="6"/>
        <v>22995</v>
      </c>
      <c r="N24" s="451">
        <f t="shared" si="6"/>
        <v>44391</v>
      </c>
      <c r="O24" s="451">
        <f t="shared" si="6"/>
        <v>1987</v>
      </c>
      <c r="P24" s="451">
        <f t="shared" si="6"/>
        <v>128723</v>
      </c>
      <c r="Q24" s="445"/>
      <c r="R24" s="445"/>
      <c r="S24" s="445"/>
    </row>
    <row r="25" spans="1:16" s="457" customFormat="1" ht="22.5" customHeight="1" hidden="1">
      <c r="A25" s="1307" t="s">
        <v>69</v>
      </c>
      <c r="B25" s="1310" t="s">
        <v>377</v>
      </c>
      <c r="C25" s="1310" t="s">
        <v>378</v>
      </c>
      <c r="D25" s="1310" t="s">
        <v>272</v>
      </c>
      <c r="E25" s="1304" t="s">
        <v>379</v>
      </c>
      <c r="F25" s="453" t="s">
        <v>370</v>
      </c>
      <c r="G25" s="454">
        <f>H25+K25</f>
        <v>81570</v>
      </c>
      <c r="H25" s="454">
        <f>I25+J25</f>
        <v>58575</v>
      </c>
      <c r="I25" s="455">
        <v>53512</v>
      </c>
      <c r="J25" s="455">
        <v>5063</v>
      </c>
      <c r="K25" s="454">
        <f>L25+M25</f>
        <v>22995</v>
      </c>
      <c r="L25" s="455">
        <v>0</v>
      </c>
      <c r="M25" s="455">
        <v>22995</v>
      </c>
      <c r="N25" s="455">
        <v>21008</v>
      </c>
      <c r="O25" s="455">
        <v>1987</v>
      </c>
      <c r="P25" s="456">
        <f>H25</f>
        <v>58575</v>
      </c>
    </row>
    <row r="26" spans="1:16" s="457" customFormat="1" ht="22.5" customHeight="1" hidden="1">
      <c r="A26" s="1308"/>
      <c r="B26" s="1311"/>
      <c r="C26" s="1311"/>
      <c r="D26" s="1311"/>
      <c r="E26" s="1305"/>
      <c r="F26" s="458" t="s">
        <v>371</v>
      </c>
      <c r="G26" s="459">
        <f>H26+K26</f>
        <v>0</v>
      </c>
      <c r="H26" s="459">
        <f>I26+J26</f>
        <v>0</v>
      </c>
      <c r="I26" s="460">
        <v>0</v>
      </c>
      <c r="J26" s="460">
        <v>0</v>
      </c>
      <c r="K26" s="459">
        <f>L26+M26</f>
        <v>0</v>
      </c>
      <c r="L26" s="460">
        <v>0</v>
      </c>
      <c r="M26" s="460">
        <v>0</v>
      </c>
      <c r="N26" s="460">
        <v>0</v>
      </c>
      <c r="O26" s="460">
        <v>0</v>
      </c>
      <c r="P26" s="461">
        <v>0</v>
      </c>
    </row>
    <row r="27" spans="1:16" s="457" customFormat="1" ht="22.5" customHeight="1" hidden="1" thickBot="1">
      <c r="A27" s="1309"/>
      <c r="B27" s="1312"/>
      <c r="C27" s="1312"/>
      <c r="D27" s="1312"/>
      <c r="E27" s="1306"/>
      <c r="F27" s="462" t="s">
        <v>372</v>
      </c>
      <c r="G27" s="463">
        <f aca="true" t="shared" si="7" ref="G27:P27">G25+G26</f>
        <v>81570</v>
      </c>
      <c r="H27" s="463">
        <f t="shared" si="7"/>
        <v>58575</v>
      </c>
      <c r="I27" s="463">
        <f t="shared" si="7"/>
        <v>53512</v>
      </c>
      <c r="J27" s="463">
        <f t="shared" si="7"/>
        <v>5063</v>
      </c>
      <c r="K27" s="463">
        <f t="shared" si="7"/>
        <v>22995</v>
      </c>
      <c r="L27" s="463">
        <f t="shared" si="7"/>
        <v>0</v>
      </c>
      <c r="M27" s="463">
        <f t="shared" si="7"/>
        <v>22995</v>
      </c>
      <c r="N27" s="463">
        <f t="shared" si="7"/>
        <v>21008</v>
      </c>
      <c r="O27" s="463">
        <f t="shared" si="7"/>
        <v>1987</v>
      </c>
      <c r="P27" s="464">
        <f t="shared" si="7"/>
        <v>58575</v>
      </c>
    </row>
    <row r="28" spans="1:16" s="457" customFormat="1" ht="22.5" customHeight="1">
      <c r="A28" s="1307" t="s">
        <v>71</v>
      </c>
      <c r="B28" s="1310" t="s">
        <v>380</v>
      </c>
      <c r="C28" s="1310" t="s">
        <v>381</v>
      </c>
      <c r="D28" s="1310" t="s">
        <v>266</v>
      </c>
      <c r="E28" s="1304" t="s">
        <v>382</v>
      </c>
      <c r="F28" s="453" t="s">
        <v>370</v>
      </c>
      <c r="G28" s="454">
        <f>H28+K28</f>
        <v>0</v>
      </c>
      <c r="H28" s="454">
        <f>I28+J28</f>
        <v>0</v>
      </c>
      <c r="I28" s="455">
        <v>0</v>
      </c>
      <c r="J28" s="455">
        <v>0</v>
      </c>
      <c r="K28" s="454">
        <f>L28+M28</f>
        <v>0</v>
      </c>
      <c r="L28" s="455">
        <v>0</v>
      </c>
      <c r="M28" s="455">
        <v>0</v>
      </c>
      <c r="N28" s="455">
        <v>0</v>
      </c>
      <c r="O28" s="455">
        <v>0</v>
      </c>
      <c r="P28" s="456">
        <f>H28</f>
        <v>0</v>
      </c>
    </row>
    <row r="29" spans="1:16" s="457" customFormat="1" ht="22.5" customHeight="1">
      <c r="A29" s="1308"/>
      <c r="B29" s="1311"/>
      <c r="C29" s="1311"/>
      <c r="D29" s="1311"/>
      <c r="E29" s="1305"/>
      <c r="F29" s="458" t="s">
        <v>371</v>
      </c>
      <c r="G29" s="459">
        <f>H29+K29</f>
        <v>93531</v>
      </c>
      <c r="H29" s="459">
        <f>I29+J29</f>
        <v>70148</v>
      </c>
      <c r="I29" s="460">
        <v>70148</v>
      </c>
      <c r="J29" s="460">
        <v>0</v>
      </c>
      <c r="K29" s="459">
        <f>L29+M29</f>
        <v>23383</v>
      </c>
      <c r="L29" s="460">
        <v>23383</v>
      </c>
      <c r="M29" s="460">
        <v>0</v>
      </c>
      <c r="N29" s="460">
        <v>23383</v>
      </c>
      <c r="O29" s="460">
        <v>0</v>
      </c>
      <c r="P29" s="461">
        <v>70148</v>
      </c>
    </row>
    <row r="30" spans="1:16" s="457" customFormat="1" ht="22.5" customHeight="1" thickBot="1">
      <c r="A30" s="1309"/>
      <c r="B30" s="1312"/>
      <c r="C30" s="1312"/>
      <c r="D30" s="1312"/>
      <c r="E30" s="1306"/>
      <c r="F30" s="462" t="s">
        <v>372</v>
      </c>
      <c r="G30" s="463">
        <f aca="true" t="shared" si="8" ref="G30:P30">G28+G29</f>
        <v>93531</v>
      </c>
      <c r="H30" s="463">
        <f t="shared" si="8"/>
        <v>70148</v>
      </c>
      <c r="I30" s="463">
        <f t="shared" si="8"/>
        <v>70148</v>
      </c>
      <c r="J30" s="463">
        <f t="shared" si="8"/>
        <v>0</v>
      </c>
      <c r="K30" s="463">
        <f t="shared" si="8"/>
        <v>23383</v>
      </c>
      <c r="L30" s="463">
        <f t="shared" si="8"/>
        <v>23383</v>
      </c>
      <c r="M30" s="463">
        <f t="shared" si="8"/>
        <v>0</v>
      </c>
      <c r="N30" s="463">
        <f t="shared" si="8"/>
        <v>23383</v>
      </c>
      <c r="O30" s="463">
        <f t="shared" si="8"/>
        <v>0</v>
      </c>
      <c r="P30" s="464">
        <f t="shared" si="8"/>
        <v>70148</v>
      </c>
    </row>
    <row r="31" spans="1:16" s="468" customFormat="1" ht="18.75" customHeight="1">
      <c r="A31" s="1368" t="s">
        <v>383</v>
      </c>
      <c r="B31" s="1369"/>
      <c r="C31" s="1369"/>
      <c r="D31" s="1369"/>
      <c r="E31" s="1369"/>
      <c r="F31" s="465" t="s">
        <v>370</v>
      </c>
      <c r="G31" s="466">
        <f aca="true" t="shared" si="9" ref="G31:P31">G16+G22</f>
        <v>838266</v>
      </c>
      <c r="H31" s="466">
        <f t="shared" si="9"/>
        <v>626097</v>
      </c>
      <c r="I31" s="466">
        <f t="shared" si="9"/>
        <v>388234</v>
      </c>
      <c r="J31" s="466">
        <f t="shared" si="9"/>
        <v>237863</v>
      </c>
      <c r="K31" s="466">
        <f t="shared" si="9"/>
        <v>212169</v>
      </c>
      <c r="L31" s="466">
        <f t="shared" si="9"/>
        <v>0</v>
      </c>
      <c r="M31" s="466">
        <f t="shared" si="9"/>
        <v>212169</v>
      </c>
      <c r="N31" s="466">
        <f t="shared" si="9"/>
        <v>132582</v>
      </c>
      <c r="O31" s="466">
        <f t="shared" si="9"/>
        <v>79587</v>
      </c>
      <c r="P31" s="467">
        <f t="shared" si="9"/>
        <v>626097</v>
      </c>
    </row>
    <row r="32" spans="1:16" s="468" customFormat="1" ht="18.75" customHeight="1">
      <c r="A32" s="1370"/>
      <c r="B32" s="1371"/>
      <c r="C32" s="1371"/>
      <c r="D32" s="1371"/>
      <c r="E32" s="1371"/>
      <c r="F32" s="471" t="s">
        <v>371</v>
      </c>
      <c r="G32" s="472">
        <f aca="true" t="shared" si="10" ref="G32:K33">G17+G23</f>
        <v>93531</v>
      </c>
      <c r="H32" s="472">
        <f t="shared" si="10"/>
        <v>70148</v>
      </c>
      <c r="I32" s="472">
        <f t="shared" si="10"/>
        <v>70148</v>
      </c>
      <c r="J32" s="472">
        <f t="shared" si="10"/>
        <v>0</v>
      </c>
      <c r="K32" s="472">
        <f t="shared" si="10"/>
        <v>23383</v>
      </c>
      <c r="L32" s="472">
        <f>L29</f>
        <v>23383</v>
      </c>
      <c r="M32" s="472">
        <f aca="true" t="shared" si="11" ref="M32:P33">M17+M23</f>
        <v>0</v>
      </c>
      <c r="N32" s="472">
        <f t="shared" si="11"/>
        <v>23383</v>
      </c>
      <c r="O32" s="472">
        <f t="shared" si="11"/>
        <v>0</v>
      </c>
      <c r="P32" s="473">
        <f t="shared" si="11"/>
        <v>70148</v>
      </c>
    </row>
    <row r="33" spans="1:16" s="468" customFormat="1" ht="18.75" customHeight="1" thickBot="1">
      <c r="A33" s="1372"/>
      <c r="B33" s="1373"/>
      <c r="C33" s="1373"/>
      <c r="D33" s="1373"/>
      <c r="E33" s="1373"/>
      <c r="F33" s="474" t="s">
        <v>372</v>
      </c>
      <c r="G33" s="475">
        <f t="shared" si="10"/>
        <v>931797</v>
      </c>
      <c r="H33" s="475">
        <f t="shared" si="10"/>
        <v>696245</v>
      </c>
      <c r="I33" s="475">
        <f t="shared" si="10"/>
        <v>458382</v>
      </c>
      <c r="J33" s="475">
        <f t="shared" si="10"/>
        <v>237863</v>
      </c>
      <c r="K33" s="475">
        <f t="shared" si="10"/>
        <v>235552</v>
      </c>
      <c r="L33" s="475">
        <f>L31+L32</f>
        <v>23383</v>
      </c>
      <c r="M33" s="475">
        <f t="shared" si="11"/>
        <v>212169</v>
      </c>
      <c r="N33" s="475">
        <f t="shared" si="11"/>
        <v>155965</v>
      </c>
      <c r="O33" s="475">
        <f t="shared" si="11"/>
        <v>79587</v>
      </c>
      <c r="P33" s="476">
        <f t="shared" si="11"/>
        <v>696245</v>
      </c>
    </row>
    <row r="34" spans="1:16" s="457" customFormat="1" ht="12.75">
      <c r="A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</row>
    <row r="35" spans="1:16" s="457" customFormat="1" ht="15.75" customHeight="1">
      <c r="A35" s="1374" t="s">
        <v>384</v>
      </c>
      <c r="B35" s="1374"/>
      <c r="C35" s="1374"/>
      <c r="D35" s="1374"/>
      <c r="E35" s="479"/>
      <c r="F35" s="479"/>
      <c r="G35" s="478"/>
      <c r="H35" s="478"/>
      <c r="I35" s="478"/>
      <c r="J35" s="478"/>
      <c r="K35" s="478"/>
      <c r="L35" s="478"/>
      <c r="M35" s="478"/>
      <c r="N35" s="478"/>
      <c r="O35" s="478"/>
      <c r="P35" s="478"/>
    </row>
    <row r="36" spans="7:16" s="457" customFormat="1" ht="12.75">
      <c r="G36" s="478"/>
      <c r="H36" s="478"/>
      <c r="I36" s="478"/>
      <c r="J36" s="478"/>
      <c r="K36" s="478"/>
      <c r="L36" s="478"/>
      <c r="M36" s="478"/>
      <c r="N36" s="478"/>
      <c r="O36" s="478"/>
      <c r="P36" s="478"/>
    </row>
    <row r="37" spans="1:16" s="457" customFormat="1" ht="12.75">
      <c r="A37" s="1367" t="s">
        <v>385</v>
      </c>
      <c r="B37" s="1367"/>
      <c r="C37" s="1367"/>
      <c r="D37" s="1367"/>
      <c r="G37" s="478"/>
      <c r="H37" s="478"/>
      <c r="I37" s="478"/>
      <c r="J37" s="478"/>
      <c r="K37" s="478"/>
      <c r="L37" s="478"/>
      <c r="M37" s="478"/>
      <c r="N37" s="478"/>
      <c r="O37" s="478"/>
      <c r="P37" s="478"/>
    </row>
    <row r="38" spans="1:16" s="457" customFormat="1" ht="12.75">
      <c r="A38" s="1367" t="s">
        <v>386</v>
      </c>
      <c r="B38" s="1367"/>
      <c r="C38" s="1367"/>
      <c r="D38" s="1367"/>
      <c r="G38" s="478"/>
      <c r="H38" s="478"/>
      <c r="I38" s="478"/>
      <c r="J38" s="478"/>
      <c r="K38" s="478"/>
      <c r="L38" s="478"/>
      <c r="M38" s="478"/>
      <c r="N38" s="478"/>
      <c r="O38" s="478"/>
      <c r="P38" s="478"/>
    </row>
    <row r="39" spans="1:16" s="457" customFormat="1" ht="12.75">
      <c r="A39" s="1367" t="s">
        <v>387</v>
      </c>
      <c r="B39" s="1367"/>
      <c r="C39" s="1367"/>
      <c r="D39" s="1367"/>
      <c r="G39" s="478"/>
      <c r="H39" s="478"/>
      <c r="I39" s="478"/>
      <c r="J39" s="478"/>
      <c r="K39" s="478"/>
      <c r="L39" s="478"/>
      <c r="M39" s="478"/>
      <c r="N39" s="478"/>
      <c r="O39" s="478"/>
      <c r="P39" s="478"/>
    </row>
    <row r="40" spans="7:16" s="457" customFormat="1" ht="12.75">
      <c r="G40" s="478"/>
      <c r="H40" s="478"/>
      <c r="I40" s="478"/>
      <c r="J40" s="478"/>
      <c r="K40" s="478"/>
      <c r="L40" s="478"/>
      <c r="M40" s="478"/>
      <c r="N40" s="478"/>
      <c r="O40" s="478"/>
      <c r="P40" s="478"/>
    </row>
    <row r="41" spans="7:16" s="457" customFormat="1" ht="12.75">
      <c r="G41" s="478"/>
      <c r="H41" s="478"/>
      <c r="I41" s="478"/>
      <c r="J41" s="478"/>
      <c r="K41" s="478"/>
      <c r="L41" s="478"/>
      <c r="M41" s="478"/>
      <c r="N41" s="478"/>
      <c r="O41" s="478"/>
      <c r="P41" s="478"/>
    </row>
    <row r="42" spans="7:16" s="457" customFormat="1" ht="12.75">
      <c r="G42" s="478"/>
      <c r="H42" s="478"/>
      <c r="I42" s="478"/>
      <c r="J42" s="478"/>
      <c r="K42" s="478"/>
      <c r="L42" s="478"/>
      <c r="M42" s="478"/>
      <c r="N42" s="478"/>
      <c r="O42" s="478"/>
      <c r="P42" s="478"/>
    </row>
    <row r="43" spans="7:16" s="457" customFormat="1" ht="12.75">
      <c r="G43" s="478"/>
      <c r="H43" s="478"/>
      <c r="I43" s="478"/>
      <c r="J43" s="478"/>
      <c r="K43" s="478"/>
      <c r="L43" s="478"/>
      <c r="M43" s="478"/>
      <c r="N43" s="478"/>
      <c r="O43" s="478"/>
      <c r="P43" s="478"/>
    </row>
    <row r="44" spans="7:16" s="457" customFormat="1" ht="12.75">
      <c r="G44" s="478"/>
      <c r="H44" s="478"/>
      <c r="I44" s="478"/>
      <c r="J44" s="478"/>
      <c r="K44" s="478"/>
      <c r="L44" s="478"/>
      <c r="M44" s="478"/>
      <c r="N44" s="478"/>
      <c r="O44" s="478"/>
      <c r="P44" s="478"/>
    </row>
    <row r="45" spans="7:16" s="457" customFormat="1" ht="12.75">
      <c r="G45" s="478"/>
      <c r="H45" s="478"/>
      <c r="I45" s="478"/>
      <c r="J45" s="478"/>
      <c r="K45" s="478"/>
      <c r="L45" s="478"/>
      <c r="M45" s="478"/>
      <c r="N45" s="478"/>
      <c r="O45" s="478"/>
      <c r="P45" s="478"/>
    </row>
    <row r="46" s="457" customFormat="1" ht="12.75"/>
    <row r="47" s="457" customFormat="1" ht="12.75"/>
    <row r="48" s="457" customFormat="1" ht="12.75"/>
    <row r="49" s="457" customFormat="1" ht="12.75"/>
    <row r="50" s="457" customFormat="1" ht="12.75"/>
    <row r="51" s="457" customFormat="1" ht="12.75"/>
    <row r="52" s="457" customFormat="1" ht="12.75"/>
    <row r="53" s="457" customFormat="1" ht="12.75"/>
    <row r="54" s="457" customFormat="1" ht="12.75"/>
    <row r="55" s="457" customFormat="1" ht="12.75"/>
    <row r="56" s="457" customFormat="1" ht="12.75"/>
    <row r="57" s="457" customFormat="1" ht="12.75"/>
    <row r="58" s="457" customFormat="1" ht="12.75"/>
    <row r="59" s="457" customFormat="1" ht="12.75"/>
    <row r="60" s="457" customFormat="1" ht="12.75"/>
    <row r="61" s="457" customFormat="1" ht="12.75"/>
    <row r="62" s="457" customFormat="1" ht="12.75"/>
    <row r="63" s="457" customFormat="1" ht="12.75"/>
    <row r="64" s="457" customFormat="1" ht="12.75"/>
    <row r="65" s="457" customFormat="1" ht="12.75"/>
    <row r="66" s="457" customFormat="1" ht="12.75"/>
    <row r="67" s="457" customFormat="1" ht="12.75"/>
    <row r="68" s="457" customFormat="1" ht="12.75"/>
    <row r="69" s="457" customFormat="1" ht="12.75"/>
    <row r="70" s="457" customFormat="1" ht="12.75"/>
    <row r="71" s="457" customFormat="1" ht="12.75"/>
    <row r="72" s="457" customFormat="1" ht="12.75"/>
    <row r="73" s="457" customFormat="1" ht="12.75"/>
    <row r="74" s="457" customFormat="1" ht="12.75"/>
    <row r="75" s="457" customFormat="1" ht="12.75"/>
    <row r="76" s="457" customFormat="1" ht="12.75"/>
    <row r="77" s="457" customFormat="1" ht="12.75"/>
    <row r="78" s="457" customFormat="1" ht="12.75"/>
    <row r="79" s="457" customFormat="1" ht="12.75"/>
    <row r="80" s="457" customFormat="1" ht="12.75"/>
    <row r="81" s="457" customFormat="1" ht="12.75"/>
    <row r="82" s="457" customFormat="1" ht="12.75"/>
    <row r="83" s="457" customFormat="1" ht="12.75"/>
    <row r="84" s="457" customFormat="1" ht="12.75"/>
    <row r="85" s="457" customFormat="1" ht="12.75"/>
    <row r="86" s="457" customFormat="1" ht="12.75"/>
    <row r="87" s="457" customFormat="1" ht="12.75"/>
    <row r="88" s="457" customFormat="1" ht="12.75"/>
    <row r="89" s="457" customFormat="1" ht="12.75"/>
    <row r="90" s="457" customFormat="1" ht="12.75"/>
    <row r="91" s="457" customFormat="1" ht="12.75"/>
    <row r="92" s="457" customFormat="1" ht="12.75"/>
    <row r="93" s="457" customFormat="1" ht="12.75"/>
    <row r="94" s="457" customFormat="1" ht="12.75"/>
  </sheetData>
  <mergeCells count="49">
    <mergeCell ref="A22:A24"/>
    <mergeCell ref="B22:E24"/>
    <mergeCell ref="A25:A27"/>
    <mergeCell ref="B25:B27"/>
    <mergeCell ref="C25:C27"/>
    <mergeCell ref="D25:D27"/>
    <mergeCell ref="E25:E27"/>
    <mergeCell ref="A37:D37"/>
    <mergeCell ref="A38:D38"/>
    <mergeCell ref="A39:D39"/>
    <mergeCell ref="B19:B21"/>
    <mergeCell ref="C19:C21"/>
    <mergeCell ref="D19:D21"/>
    <mergeCell ref="A31:E33"/>
    <mergeCell ref="E19:E21"/>
    <mergeCell ref="A19:A21"/>
    <mergeCell ref="A35:D35"/>
    <mergeCell ref="A16:A18"/>
    <mergeCell ref="F11:F14"/>
    <mergeCell ref="B16:E18"/>
    <mergeCell ref="G10:P10"/>
    <mergeCell ref="E11:E14"/>
    <mergeCell ref="A11:A14"/>
    <mergeCell ref="B11:B14"/>
    <mergeCell ref="C11:C14"/>
    <mergeCell ref="D11:D14"/>
    <mergeCell ref="G11:G14"/>
    <mergeCell ref="K12:K14"/>
    <mergeCell ref="H11:O11"/>
    <mergeCell ref="L12:O12"/>
    <mergeCell ref="I13:I14"/>
    <mergeCell ref="L13:L14"/>
    <mergeCell ref="M13:M14"/>
    <mergeCell ref="N13:N14"/>
    <mergeCell ref="L1:P1"/>
    <mergeCell ref="L2:P2"/>
    <mergeCell ref="L3:P3"/>
    <mergeCell ref="H12:H14"/>
    <mergeCell ref="I12:J12"/>
    <mergeCell ref="O13:O14"/>
    <mergeCell ref="P11:P14"/>
    <mergeCell ref="A6:P6"/>
    <mergeCell ref="A7:P7"/>
    <mergeCell ref="J13:J14"/>
    <mergeCell ref="E28:E30"/>
    <mergeCell ref="A28:A30"/>
    <mergeCell ref="B28:B30"/>
    <mergeCell ref="C28:C30"/>
    <mergeCell ref="D28:D30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625" style="0" customWidth="1"/>
    <col min="3" max="3" width="2.00390625" style="0" customWidth="1"/>
    <col min="4" max="4" width="47.00390625" style="0" customWidth="1"/>
    <col min="5" max="5" width="11.375" style="0" customWidth="1"/>
    <col min="6" max="6" width="12.125" style="0" customWidth="1"/>
    <col min="7" max="7" width="11.625" style="0" customWidth="1"/>
    <col min="8" max="8" width="11.25390625" style="0" customWidth="1"/>
    <col min="9" max="9" width="11.125" style="583" bestFit="1" customWidth="1"/>
    <col min="10" max="11" width="10.25390625" style="584" customWidth="1"/>
  </cols>
  <sheetData>
    <row r="1" spans="1:8" ht="12" customHeight="1">
      <c r="A1" s="577"/>
      <c r="B1" s="577"/>
      <c r="C1" s="577"/>
      <c r="D1" s="578"/>
      <c r="G1" s="579" t="s">
        <v>458</v>
      </c>
      <c r="H1" s="579"/>
    </row>
    <row r="2" spans="1:8" ht="12" customHeight="1">
      <c r="A2" s="577"/>
      <c r="B2" s="577"/>
      <c r="C2" s="577"/>
      <c r="D2" s="578"/>
      <c r="G2" s="579" t="s">
        <v>0</v>
      </c>
      <c r="H2" s="579"/>
    </row>
    <row r="3" spans="1:8" ht="11.25" customHeight="1">
      <c r="A3" s="577"/>
      <c r="B3" s="577"/>
      <c r="C3" s="577"/>
      <c r="D3" s="585"/>
      <c r="G3" s="586" t="s">
        <v>459</v>
      </c>
      <c r="H3" s="586"/>
    </row>
    <row r="4" spans="1:8" ht="14.25" customHeight="1">
      <c r="A4" s="577"/>
      <c r="B4" s="577"/>
      <c r="C4" s="577"/>
      <c r="D4" s="585"/>
      <c r="F4" s="586"/>
      <c r="G4" s="586"/>
      <c r="H4" s="586"/>
    </row>
    <row r="5" spans="1:11" s="589" customFormat="1" ht="14.25" customHeight="1">
      <c r="A5" s="1375" t="s">
        <v>474</v>
      </c>
      <c r="B5" s="1375"/>
      <c r="C5" s="1375"/>
      <c r="D5" s="1375"/>
      <c r="E5" s="1375"/>
      <c r="F5" s="1375"/>
      <c r="G5" s="1375"/>
      <c r="H5" s="1375"/>
      <c r="I5" s="588"/>
      <c r="J5" s="584"/>
      <c r="K5" s="584"/>
    </row>
    <row r="6" spans="1:11" s="589" customFormat="1" ht="15" customHeight="1">
      <c r="A6" s="587" t="s">
        <v>460</v>
      </c>
      <c r="B6" s="587"/>
      <c r="C6" s="587"/>
      <c r="D6" s="587"/>
      <c r="E6" s="587"/>
      <c r="F6" s="587"/>
      <c r="G6" s="587"/>
      <c r="H6" s="587"/>
      <c r="I6" s="588"/>
      <c r="J6" s="584"/>
      <c r="K6" s="584"/>
    </row>
    <row r="7" spans="1:11" s="589" customFormat="1" ht="12">
      <c r="A7" s="1375" t="s">
        <v>461</v>
      </c>
      <c r="B7" s="1375"/>
      <c r="C7" s="1375"/>
      <c r="D7" s="1375"/>
      <c r="E7" s="1375"/>
      <c r="F7" s="1375"/>
      <c r="G7" s="1375"/>
      <c r="H7" s="1375"/>
      <c r="I7" s="588"/>
      <c r="J7" s="584"/>
      <c r="K7" s="584"/>
    </row>
    <row r="8" spans="1:11" s="589" customFormat="1" ht="12" customHeight="1">
      <c r="A8" s="1375"/>
      <c r="B8" s="1375"/>
      <c r="C8" s="1375"/>
      <c r="D8" s="1375"/>
      <c r="E8" s="1375"/>
      <c r="F8" s="1375"/>
      <c r="G8" s="1375"/>
      <c r="H8" s="1375"/>
      <c r="I8" s="588"/>
      <c r="J8" s="584"/>
      <c r="K8" s="584"/>
    </row>
    <row r="9" spans="1:11" s="589" customFormat="1" ht="10.5" customHeight="1">
      <c r="A9" s="587"/>
      <c r="B9" s="587"/>
      <c r="C9" s="587"/>
      <c r="D9" s="587"/>
      <c r="E9" s="587"/>
      <c r="F9" s="587"/>
      <c r="G9" s="587"/>
      <c r="H9" s="587"/>
      <c r="I9" s="588"/>
      <c r="J9" s="584"/>
      <c r="K9" s="584"/>
    </row>
    <row r="10" spans="1:8" ht="9.75" customHeight="1">
      <c r="A10" s="539"/>
      <c r="B10" s="539"/>
      <c r="C10" s="539"/>
      <c r="D10" s="539"/>
      <c r="H10" s="590" t="s">
        <v>1</v>
      </c>
    </row>
    <row r="11" spans="1:11" s="592" customFormat="1" ht="29.25" customHeight="1">
      <c r="A11" s="1379" t="s">
        <v>2</v>
      </c>
      <c r="B11" s="1379" t="s">
        <v>3</v>
      </c>
      <c r="C11" s="1396" t="s">
        <v>5</v>
      </c>
      <c r="D11" s="1397"/>
      <c r="E11" s="1380" t="s">
        <v>462</v>
      </c>
      <c r="F11" s="1381" t="s">
        <v>11</v>
      </c>
      <c r="G11" s="1381" t="s">
        <v>12</v>
      </c>
      <c r="H11" s="1385" t="s">
        <v>85</v>
      </c>
      <c r="I11" s="591"/>
      <c r="J11" s="584"/>
      <c r="K11" s="584"/>
    </row>
    <row r="12" spans="1:8" ht="10.5" customHeight="1">
      <c r="A12" s="1379"/>
      <c r="B12" s="1379"/>
      <c r="C12" s="1398"/>
      <c r="D12" s="1399"/>
      <c r="E12" s="1380"/>
      <c r="F12" s="1382"/>
      <c r="G12" s="1382"/>
      <c r="H12" s="1386"/>
    </row>
    <row r="13" spans="1:8" ht="15.75" customHeight="1">
      <c r="A13" s="593">
        <v>1</v>
      </c>
      <c r="B13" s="594">
        <v>2</v>
      </c>
      <c r="C13" s="594"/>
      <c r="D13" s="595">
        <v>3</v>
      </c>
      <c r="E13" s="594">
        <v>4</v>
      </c>
      <c r="F13" s="593">
        <v>5</v>
      </c>
      <c r="G13" s="593">
        <v>6</v>
      </c>
      <c r="H13" s="593">
        <v>7</v>
      </c>
    </row>
    <row r="14" spans="1:11" ht="27" customHeight="1" thickBot="1">
      <c r="A14" s="596"/>
      <c r="B14" s="597"/>
      <c r="C14" s="1383" t="s">
        <v>383</v>
      </c>
      <c r="D14" s="1384"/>
      <c r="E14" s="598">
        <v>246448389</v>
      </c>
      <c r="F14" s="599">
        <f>F15+F23</f>
        <v>544542</v>
      </c>
      <c r="G14" s="599">
        <f>G15+G23</f>
        <v>0</v>
      </c>
      <c r="H14" s="600">
        <f aca="true" t="shared" si="0" ref="H14:H25">E14+F14-G14</f>
        <v>246992931</v>
      </c>
      <c r="I14" s="601">
        <f aca="true" t="shared" si="1" ref="I14:I21">E14+F14-G14</f>
        <v>246992931</v>
      </c>
      <c r="J14" s="602">
        <f>SUM(J15:J25)</f>
        <v>544542</v>
      </c>
      <c r="K14" s="602">
        <f>SUM(K15:K25)</f>
        <v>0</v>
      </c>
    </row>
    <row r="15" spans="1:11" s="592" customFormat="1" ht="47.25" customHeight="1" thickBot="1">
      <c r="A15" s="1376" t="s">
        <v>463</v>
      </c>
      <c r="B15" s="1377"/>
      <c r="C15" s="1377"/>
      <c r="D15" s="1378"/>
      <c r="E15" s="603">
        <v>114781879</v>
      </c>
      <c r="F15" s="604">
        <f>F16+F19</f>
        <v>339542</v>
      </c>
      <c r="G15" s="604">
        <f>G16+G19</f>
        <v>0</v>
      </c>
      <c r="H15" s="605">
        <f t="shared" si="0"/>
        <v>115121421</v>
      </c>
      <c r="I15" s="601">
        <f t="shared" si="1"/>
        <v>115121421</v>
      </c>
      <c r="J15" s="602">
        <f>F15</f>
        <v>339542</v>
      </c>
      <c r="K15" s="602">
        <f>G15</f>
        <v>0</v>
      </c>
    </row>
    <row r="16" spans="1:11" s="610" customFormat="1" ht="27.75" customHeight="1">
      <c r="A16" s="606" t="s">
        <v>464</v>
      </c>
      <c r="B16" s="606"/>
      <c r="C16" s="1392" t="s">
        <v>33</v>
      </c>
      <c r="D16" s="1393"/>
      <c r="E16" s="607">
        <v>57941457</v>
      </c>
      <c r="F16" s="608">
        <f>F17</f>
        <v>31819</v>
      </c>
      <c r="G16" s="608">
        <f>G17</f>
        <v>0</v>
      </c>
      <c r="H16" s="599">
        <f t="shared" si="0"/>
        <v>57973276</v>
      </c>
      <c r="I16" s="609">
        <f t="shared" si="1"/>
        <v>57973276</v>
      </c>
      <c r="J16" s="584"/>
      <c r="K16" s="584"/>
    </row>
    <row r="17" spans="1:11" s="615" customFormat="1" ht="30.75" customHeight="1">
      <c r="A17" s="611"/>
      <c r="B17" s="612"/>
      <c r="C17" s="1394" t="s">
        <v>465</v>
      </c>
      <c r="D17" s="1395"/>
      <c r="E17" s="613">
        <v>729001</v>
      </c>
      <c r="F17" s="600">
        <f>F18</f>
        <v>31819</v>
      </c>
      <c r="G17" s="600">
        <f>G18</f>
        <v>0</v>
      </c>
      <c r="H17" s="600">
        <f t="shared" si="0"/>
        <v>760820</v>
      </c>
      <c r="I17" s="601">
        <f t="shared" si="1"/>
        <v>760820</v>
      </c>
      <c r="J17" s="614"/>
      <c r="K17" s="614"/>
    </row>
    <row r="18" spans="1:11" s="622" customFormat="1" ht="43.5" customHeight="1">
      <c r="A18" s="616"/>
      <c r="B18" s="617">
        <v>85141</v>
      </c>
      <c r="C18" s="1390" t="s">
        <v>466</v>
      </c>
      <c r="D18" s="1391"/>
      <c r="E18" s="618">
        <v>517001</v>
      </c>
      <c r="F18" s="619">
        <v>31819</v>
      </c>
      <c r="G18" s="619"/>
      <c r="H18" s="619">
        <f t="shared" si="0"/>
        <v>548820</v>
      </c>
      <c r="I18" s="620">
        <f t="shared" si="1"/>
        <v>548820</v>
      </c>
      <c r="J18" s="621"/>
      <c r="K18" s="621"/>
    </row>
    <row r="19" spans="1:11" s="610" customFormat="1" ht="27.75" customHeight="1">
      <c r="A19" s="606" t="s">
        <v>467</v>
      </c>
      <c r="B19" s="606"/>
      <c r="C19" s="1387" t="s">
        <v>34</v>
      </c>
      <c r="D19" s="1388"/>
      <c r="E19" s="607">
        <v>56840422</v>
      </c>
      <c r="F19" s="608">
        <f>F20</f>
        <v>307723</v>
      </c>
      <c r="G19" s="608">
        <f>G20</f>
        <v>0</v>
      </c>
      <c r="H19" s="599">
        <f t="shared" si="0"/>
        <v>57148145</v>
      </c>
      <c r="I19" s="609">
        <f t="shared" si="1"/>
        <v>57148145</v>
      </c>
      <c r="J19" s="584"/>
      <c r="K19" s="584"/>
    </row>
    <row r="20" spans="1:11" s="615" customFormat="1" ht="30.75" customHeight="1">
      <c r="A20" s="611"/>
      <c r="B20" s="612"/>
      <c r="C20" s="1394" t="s">
        <v>468</v>
      </c>
      <c r="D20" s="1395"/>
      <c r="E20" s="613">
        <v>3704394</v>
      </c>
      <c r="F20" s="600">
        <f>F21</f>
        <v>307723</v>
      </c>
      <c r="G20" s="600">
        <f>G21</f>
        <v>0</v>
      </c>
      <c r="H20" s="600">
        <f t="shared" si="0"/>
        <v>4012117</v>
      </c>
      <c r="I20" s="601">
        <f t="shared" si="1"/>
        <v>4012117</v>
      </c>
      <c r="J20" s="614"/>
      <c r="K20" s="614"/>
    </row>
    <row r="21" spans="1:11" s="622" customFormat="1" ht="29.25" customHeight="1">
      <c r="A21" s="623"/>
      <c r="B21" s="624">
        <v>92118</v>
      </c>
      <c r="C21" s="1390" t="s">
        <v>469</v>
      </c>
      <c r="D21" s="1391"/>
      <c r="E21" s="625">
        <v>742974</v>
      </c>
      <c r="F21" s="626">
        <f>F22</f>
        <v>307723</v>
      </c>
      <c r="G21" s="626"/>
      <c r="H21" s="626">
        <f t="shared" si="0"/>
        <v>1050697</v>
      </c>
      <c r="I21" s="620">
        <f t="shared" si="1"/>
        <v>1050697</v>
      </c>
      <c r="J21" s="621"/>
      <c r="K21" s="621"/>
    </row>
    <row r="22" spans="1:11" s="632" customFormat="1" ht="15" customHeight="1" thickBot="1">
      <c r="A22" s="627"/>
      <c r="B22" s="627"/>
      <c r="C22" s="1389" t="s">
        <v>470</v>
      </c>
      <c r="D22" s="1389"/>
      <c r="E22" s="627">
        <v>0</v>
      </c>
      <c r="F22" s="628">
        <v>307723</v>
      </c>
      <c r="G22" s="628"/>
      <c r="H22" s="629">
        <f t="shared" si="0"/>
        <v>307723</v>
      </c>
      <c r="I22" s="630"/>
      <c r="J22" s="631"/>
      <c r="K22" s="631"/>
    </row>
    <row r="23" spans="1:11" s="610" customFormat="1" ht="26.25" customHeight="1" thickBot="1">
      <c r="A23" s="1400" t="s">
        <v>471</v>
      </c>
      <c r="B23" s="1401"/>
      <c r="C23" s="1401"/>
      <c r="D23" s="1402"/>
      <c r="E23" s="633">
        <v>13271476</v>
      </c>
      <c r="F23" s="634">
        <f>F24+F26</f>
        <v>205000</v>
      </c>
      <c r="G23" s="634">
        <f>G24+G26</f>
        <v>0</v>
      </c>
      <c r="H23" s="635">
        <f t="shared" si="0"/>
        <v>13476476</v>
      </c>
      <c r="I23" s="609">
        <f>E23+F23-G23</f>
        <v>13476476</v>
      </c>
      <c r="J23" s="602">
        <f>F23</f>
        <v>205000</v>
      </c>
      <c r="K23" s="602">
        <f>G23</f>
        <v>0</v>
      </c>
    </row>
    <row r="24" spans="1:11" s="610" customFormat="1" ht="27.75" customHeight="1">
      <c r="A24" s="606" t="s">
        <v>472</v>
      </c>
      <c r="B24" s="606"/>
      <c r="C24" s="1392" t="s">
        <v>32</v>
      </c>
      <c r="D24" s="1393"/>
      <c r="E24" s="607">
        <v>0</v>
      </c>
      <c r="F24" s="608">
        <f>F25</f>
        <v>205000</v>
      </c>
      <c r="G24" s="608">
        <f>G25</f>
        <v>0</v>
      </c>
      <c r="H24" s="599">
        <f t="shared" si="0"/>
        <v>205000</v>
      </c>
      <c r="I24" s="609">
        <f>E24+F24-G24</f>
        <v>205000</v>
      </c>
      <c r="J24" s="584"/>
      <c r="K24" s="584"/>
    </row>
    <row r="25" spans="1:11" s="640" customFormat="1" ht="19.5" customHeight="1">
      <c r="A25" s="636"/>
      <c r="B25" s="637">
        <v>80130</v>
      </c>
      <c r="C25" s="1403" t="s">
        <v>473</v>
      </c>
      <c r="D25" s="1404"/>
      <c r="E25" s="638">
        <v>0</v>
      </c>
      <c r="F25" s="639">
        <v>205000</v>
      </c>
      <c r="G25" s="639"/>
      <c r="H25" s="639">
        <f t="shared" si="0"/>
        <v>205000</v>
      </c>
      <c r="I25" s="609">
        <f>E25+F25-G25</f>
        <v>205000</v>
      </c>
      <c r="J25" s="584"/>
      <c r="K25" s="584"/>
    </row>
    <row r="26" spans="9:11" s="641" customFormat="1" ht="12.75">
      <c r="I26" s="583"/>
      <c r="J26" s="584"/>
      <c r="K26" s="584"/>
    </row>
    <row r="27" spans="9:11" s="641" customFormat="1" ht="12.75">
      <c r="I27" s="583"/>
      <c r="J27" s="584"/>
      <c r="K27" s="584"/>
    </row>
    <row r="28" spans="9:11" s="641" customFormat="1" ht="12.75">
      <c r="I28" s="583"/>
      <c r="J28" s="584"/>
      <c r="K28" s="584"/>
    </row>
    <row r="29" spans="9:11" s="641" customFormat="1" ht="12.75">
      <c r="I29" s="583"/>
      <c r="J29" s="584"/>
      <c r="K29" s="584"/>
    </row>
    <row r="30" spans="9:11" s="641" customFormat="1" ht="12.75">
      <c r="I30" s="583"/>
      <c r="J30" s="584"/>
      <c r="K30" s="584"/>
    </row>
    <row r="31" spans="9:11" s="641" customFormat="1" ht="12.75">
      <c r="I31" s="583"/>
      <c r="J31" s="584"/>
      <c r="K31" s="584"/>
    </row>
    <row r="32" spans="9:11" s="641" customFormat="1" ht="12.75">
      <c r="I32" s="583"/>
      <c r="J32" s="584"/>
      <c r="K32" s="584"/>
    </row>
    <row r="33" spans="9:11" s="641" customFormat="1" ht="12.75">
      <c r="I33" s="583"/>
      <c r="J33" s="584"/>
      <c r="K33" s="584"/>
    </row>
    <row r="34" spans="9:11" s="641" customFormat="1" ht="12.75">
      <c r="I34" s="583"/>
      <c r="J34" s="584"/>
      <c r="K34" s="584"/>
    </row>
    <row r="35" spans="9:11" s="641" customFormat="1" ht="12.75">
      <c r="I35" s="583"/>
      <c r="J35" s="584"/>
      <c r="K35" s="584"/>
    </row>
    <row r="36" spans="9:11" s="641" customFormat="1" ht="12.75">
      <c r="I36" s="583"/>
      <c r="J36" s="584"/>
      <c r="K36" s="584"/>
    </row>
    <row r="37" spans="9:11" s="641" customFormat="1" ht="12.75">
      <c r="I37" s="583"/>
      <c r="J37" s="584"/>
      <c r="K37" s="584"/>
    </row>
    <row r="38" spans="9:11" s="641" customFormat="1" ht="12.75">
      <c r="I38" s="583"/>
      <c r="J38" s="584"/>
      <c r="K38" s="584"/>
    </row>
    <row r="39" spans="9:11" s="641" customFormat="1" ht="12.75">
      <c r="I39" s="583"/>
      <c r="J39" s="584"/>
      <c r="K39" s="584"/>
    </row>
    <row r="40" spans="9:11" s="641" customFormat="1" ht="12.75">
      <c r="I40" s="583"/>
      <c r="J40" s="584"/>
      <c r="K40" s="584"/>
    </row>
    <row r="41" spans="9:11" s="641" customFormat="1" ht="12.75">
      <c r="I41" s="583"/>
      <c r="J41" s="584"/>
      <c r="K41" s="584"/>
    </row>
    <row r="42" spans="9:11" s="641" customFormat="1" ht="12.75">
      <c r="I42" s="583"/>
      <c r="J42" s="584"/>
      <c r="K42" s="584"/>
    </row>
    <row r="43" spans="9:11" s="641" customFormat="1" ht="12.75">
      <c r="I43" s="583"/>
      <c r="J43" s="584"/>
      <c r="K43" s="584"/>
    </row>
    <row r="44" spans="9:11" s="641" customFormat="1" ht="12.75">
      <c r="I44" s="583"/>
      <c r="J44" s="584"/>
      <c r="K44" s="584"/>
    </row>
    <row r="45" spans="9:11" s="641" customFormat="1" ht="12.75">
      <c r="I45" s="583"/>
      <c r="J45" s="584"/>
      <c r="K45" s="584"/>
    </row>
    <row r="46" spans="9:11" s="641" customFormat="1" ht="12.75">
      <c r="I46" s="583"/>
      <c r="J46" s="584"/>
      <c r="K46" s="584"/>
    </row>
    <row r="47" spans="9:11" s="641" customFormat="1" ht="12.75">
      <c r="I47" s="583"/>
      <c r="J47" s="584"/>
      <c r="K47" s="584"/>
    </row>
    <row r="48" spans="9:11" s="641" customFormat="1" ht="12.75">
      <c r="I48" s="583"/>
      <c r="J48" s="584"/>
      <c r="K48" s="584"/>
    </row>
    <row r="49" spans="9:11" s="641" customFormat="1" ht="12.75">
      <c r="I49" s="583"/>
      <c r="J49" s="584"/>
      <c r="K49" s="584"/>
    </row>
    <row r="50" spans="9:11" s="641" customFormat="1" ht="12.75">
      <c r="I50" s="583"/>
      <c r="J50" s="584"/>
      <c r="K50" s="584"/>
    </row>
    <row r="51" spans="9:11" s="641" customFormat="1" ht="12.75">
      <c r="I51" s="583"/>
      <c r="J51" s="584"/>
      <c r="K51" s="584"/>
    </row>
    <row r="52" spans="9:11" s="641" customFormat="1" ht="12.75">
      <c r="I52" s="583"/>
      <c r="J52" s="584"/>
      <c r="K52" s="584"/>
    </row>
    <row r="53" spans="9:11" s="641" customFormat="1" ht="12.75">
      <c r="I53" s="583"/>
      <c r="J53" s="584"/>
      <c r="K53" s="584"/>
    </row>
    <row r="54" spans="9:11" s="641" customFormat="1" ht="12.75">
      <c r="I54" s="583"/>
      <c r="J54" s="584"/>
      <c r="K54" s="584"/>
    </row>
    <row r="55" spans="9:11" s="641" customFormat="1" ht="12.75">
      <c r="I55" s="583"/>
      <c r="J55" s="584"/>
      <c r="K55" s="584"/>
    </row>
    <row r="56" spans="9:11" s="641" customFormat="1" ht="12.75">
      <c r="I56" s="583"/>
      <c r="J56" s="584"/>
      <c r="K56" s="584"/>
    </row>
    <row r="57" spans="9:11" s="641" customFormat="1" ht="12.75">
      <c r="I57" s="583"/>
      <c r="J57" s="584"/>
      <c r="K57" s="584"/>
    </row>
    <row r="58" spans="9:11" s="641" customFormat="1" ht="12.75">
      <c r="I58" s="583"/>
      <c r="J58" s="584"/>
      <c r="K58" s="584"/>
    </row>
    <row r="59" spans="9:11" s="641" customFormat="1" ht="12.75">
      <c r="I59" s="583"/>
      <c r="J59" s="584"/>
      <c r="K59" s="584"/>
    </row>
    <row r="60" spans="9:11" s="641" customFormat="1" ht="12.75">
      <c r="I60" s="583"/>
      <c r="J60" s="584"/>
      <c r="K60" s="584"/>
    </row>
    <row r="61" spans="9:11" s="641" customFormat="1" ht="12.75">
      <c r="I61" s="583"/>
      <c r="J61" s="584"/>
      <c r="K61" s="584"/>
    </row>
    <row r="62" spans="9:11" s="641" customFormat="1" ht="12.75">
      <c r="I62" s="583"/>
      <c r="J62" s="584"/>
      <c r="K62" s="584"/>
    </row>
    <row r="63" spans="9:11" s="641" customFormat="1" ht="12.75">
      <c r="I63" s="583"/>
      <c r="J63" s="584"/>
      <c r="K63" s="584"/>
    </row>
    <row r="64" spans="9:11" s="641" customFormat="1" ht="12.75">
      <c r="I64" s="583"/>
      <c r="J64" s="584"/>
      <c r="K64" s="584"/>
    </row>
    <row r="65" spans="9:11" s="641" customFormat="1" ht="12.75">
      <c r="I65" s="583"/>
      <c r="J65" s="584"/>
      <c r="K65" s="584"/>
    </row>
    <row r="66" spans="9:11" s="641" customFormat="1" ht="12.75">
      <c r="I66" s="583"/>
      <c r="J66" s="584"/>
      <c r="K66" s="584"/>
    </row>
    <row r="67" spans="9:11" s="641" customFormat="1" ht="12.75">
      <c r="I67" s="583"/>
      <c r="J67" s="584"/>
      <c r="K67" s="584"/>
    </row>
    <row r="68" spans="9:11" s="641" customFormat="1" ht="12.75">
      <c r="I68" s="583"/>
      <c r="J68" s="584"/>
      <c r="K68" s="584"/>
    </row>
    <row r="69" spans="9:11" s="641" customFormat="1" ht="12.75">
      <c r="I69" s="583"/>
      <c r="J69" s="584"/>
      <c r="K69" s="584"/>
    </row>
    <row r="70" spans="9:11" s="641" customFormat="1" ht="12.75">
      <c r="I70" s="583"/>
      <c r="J70" s="584"/>
      <c r="K70" s="584"/>
    </row>
    <row r="71" spans="9:11" s="641" customFormat="1" ht="12.75">
      <c r="I71" s="583"/>
      <c r="J71" s="584"/>
      <c r="K71" s="584"/>
    </row>
    <row r="72" spans="9:11" s="641" customFormat="1" ht="12.75">
      <c r="I72" s="583"/>
      <c r="J72" s="584"/>
      <c r="K72" s="584"/>
    </row>
    <row r="73" spans="9:11" s="641" customFormat="1" ht="12.75">
      <c r="I73" s="583"/>
      <c r="J73" s="584"/>
      <c r="K73" s="584"/>
    </row>
    <row r="74" spans="9:11" s="641" customFormat="1" ht="12.75">
      <c r="I74" s="583"/>
      <c r="J74" s="584"/>
      <c r="K74" s="584"/>
    </row>
    <row r="75" spans="9:11" s="641" customFormat="1" ht="12.75">
      <c r="I75" s="583"/>
      <c r="J75" s="584"/>
      <c r="K75" s="584"/>
    </row>
    <row r="76" spans="9:11" s="641" customFormat="1" ht="12.75">
      <c r="I76" s="583"/>
      <c r="J76" s="584"/>
      <c r="K76" s="584"/>
    </row>
    <row r="77" spans="9:11" s="641" customFormat="1" ht="12.75">
      <c r="I77" s="583"/>
      <c r="J77" s="584"/>
      <c r="K77" s="584"/>
    </row>
    <row r="78" spans="9:11" s="641" customFormat="1" ht="12.75">
      <c r="I78" s="583"/>
      <c r="J78" s="584"/>
      <c r="K78" s="584"/>
    </row>
    <row r="79" spans="9:11" s="641" customFormat="1" ht="12.75">
      <c r="I79" s="583"/>
      <c r="J79" s="584"/>
      <c r="K79" s="584"/>
    </row>
    <row r="80" spans="9:11" s="641" customFormat="1" ht="12.75">
      <c r="I80" s="583"/>
      <c r="J80" s="584"/>
      <c r="K80" s="584"/>
    </row>
    <row r="81" spans="9:11" s="641" customFormat="1" ht="12.75">
      <c r="I81" s="583"/>
      <c r="J81" s="584"/>
      <c r="K81" s="584"/>
    </row>
    <row r="82" spans="9:11" s="641" customFormat="1" ht="12.75">
      <c r="I82" s="583"/>
      <c r="J82" s="584"/>
      <c r="K82" s="584"/>
    </row>
    <row r="83" spans="9:11" s="641" customFormat="1" ht="12.75">
      <c r="I83" s="583"/>
      <c r="J83" s="584"/>
      <c r="K83" s="584"/>
    </row>
    <row r="84" spans="9:11" s="641" customFormat="1" ht="12.75">
      <c r="I84" s="583"/>
      <c r="J84" s="584"/>
      <c r="K84" s="584"/>
    </row>
    <row r="85" spans="9:11" s="641" customFormat="1" ht="12.75">
      <c r="I85" s="583"/>
      <c r="J85" s="584"/>
      <c r="K85" s="584"/>
    </row>
    <row r="86" spans="9:11" s="641" customFormat="1" ht="12.75">
      <c r="I86" s="583"/>
      <c r="J86" s="584"/>
      <c r="K86" s="584"/>
    </row>
    <row r="87" spans="9:11" s="641" customFormat="1" ht="12.75">
      <c r="I87" s="583"/>
      <c r="J87" s="584"/>
      <c r="K87" s="584"/>
    </row>
    <row r="88" spans="9:11" s="641" customFormat="1" ht="12.75">
      <c r="I88" s="583"/>
      <c r="J88" s="584"/>
      <c r="K88" s="584"/>
    </row>
    <row r="89" spans="9:11" s="641" customFormat="1" ht="12.75">
      <c r="I89" s="583"/>
      <c r="J89" s="584"/>
      <c r="K89" s="584"/>
    </row>
    <row r="90" spans="9:11" s="641" customFormat="1" ht="12.75">
      <c r="I90" s="583"/>
      <c r="J90" s="584"/>
      <c r="K90" s="584"/>
    </row>
    <row r="91" spans="9:11" s="641" customFormat="1" ht="12.75">
      <c r="I91" s="583"/>
      <c r="J91" s="584"/>
      <c r="K91" s="584"/>
    </row>
    <row r="92" spans="9:11" s="641" customFormat="1" ht="12.75">
      <c r="I92" s="583"/>
      <c r="J92" s="584"/>
      <c r="K92" s="584"/>
    </row>
    <row r="93" spans="9:11" s="641" customFormat="1" ht="12.75">
      <c r="I93" s="583"/>
      <c r="J93" s="584"/>
      <c r="K93" s="584"/>
    </row>
    <row r="94" spans="9:11" s="641" customFormat="1" ht="12.75">
      <c r="I94" s="583"/>
      <c r="J94" s="584"/>
      <c r="K94" s="584"/>
    </row>
    <row r="95" spans="9:11" s="641" customFormat="1" ht="12.75">
      <c r="I95" s="583"/>
      <c r="J95" s="584"/>
      <c r="K95" s="584"/>
    </row>
    <row r="96" spans="9:11" s="641" customFormat="1" ht="12.75">
      <c r="I96" s="583"/>
      <c r="J96" s="584"/>
      <c r="K96" s="584"/>
    </row>
    <row r="97" spans="9:11" s="641" customFormat="1" ht="12.75">
      <c r="I97" s="583"/>
      <c r="J97" s="584"/>
      <c r="K97" s="584"/>
    </row>
    <row r="98" spans="9:11" s="641" customFormat="1" ht="12.75">
      <c r="I98" s="583"/>
      <c r="J98" s="584"/>
      <c r="K98" s="584"/>
    </row>
    <row r="99" spans="9:11" s="641" customFormat="1" ht="12.75">
      <c r="I99" s="583"/>
      <c r="J99" s="584"/>
      <c r="K99" s="584"/>
    </row>
    <row r="100" spans="9:11" s="641" customFormat="1" ht="12.75">
      <c r="I100" s="583"/>
      <c r="J100" s="584"/>
      <c r="K100" s="584"/>
    </row>
    <row r="101" spans="9:11" s="641" customFormat="1" ht="12.75">
      <c r="I101" s="583"/>
      <c r="J101" s="584"/>
      <c r="K101" s="584"/>
    </row>
    <row r="102" spans="9:11" s="641" customFormat="1" ht="12.75">
      <c r="I102" s="583"/>
      <c r="J102" s="584"/>
      <c r="K102" s="584"/>
    </row>
    <row r="103" spans="9:11" s="641" customFormat="1" ht="12.75">
      <c r="I103" s="583"/>
      <c r="J103" s="584"/>
      <c r="K103" s="584"/>
    </row>
    <row r="104" spans="9:11" s="641" customFormat="1" ht="12.75">
      <c r="I104" s="583"/>
      <c r="J104" s="584"/>
      <c r="K104" s="584"/>
    </row>
    <row r="105" spans="9:11" s="641" customFormat="1" ht="12.75">
      <c r="I105" s="583"/>
      <c r="J105" s="584"/>
      <c r="K105" s="584"/>
    </row>
    <row r="106" spans="9:11" s="641" customFormat="1" ht="12.75">
      <c r="I106" s="583"/>
      <c r="J106" s="584"/>
      <c r="K106" s="584"/>
    </row>
    <row r="107" spans="9:11" s="641" customFormat="1" ht="12.75">
      <c r="I107" s="583"/>
      <c r="J107" s="584"/>
      <c r="K107" s="584"/>
    </row>
    <row r="108" spans="9:11" s="641" customFormat="1" ht="12.75">
      <c r="I108" s="583"/>
      <c r="J108" s="584"/>
      <c r="K108" s="584"/>
    </row>
    <row r="109" spans="9:11" s="641" customFormat="1" ht="12.75">
      <c r="I109" s="583"/>
      <c r="J109" s="584"/>
      <c r="K109" s="584"/>
    </row>
    <row r="110" spans="9:11" s="641" customFormat="1" ht="12.75">
      <c r="I110" s="583"/>
      <c r="J110" s="584"/>
      <c r="K110" s="584"/>
    </row>
    <row r="111" spans="9:11" s="641" customFormat="1" ht="12.75">
      <c r="I111" s="583"/>
      <c r="J111" s="584"/>
      <c r="K111" s="584"/>
    </row>
    <row r="112" spans="9:11" s="641" customFormat="1" ht="12.75">
      <c r="I112" s="583"/>
      <c r="J112" s="584"/>
      <c r="K112" s="584"/>
    </row>
    <row r="113" spans="9:11" s="641" customFormat="1" ht="12.75">
      <c r="I113" s="583"/>
      <c r="J113" s="584"/>
      <c r="K113" s="584"/>
    </row>
    <row r="114" spans="9:11" s="641" customFormat="1" ht="12.75">
      <c r="I114" s="583"/>
      <c r="J114" s="584"/>
      <c r="K114" s="584"/>
    </row>
    <row r="115" spans="9:11" s="641" customFormat="1" ht="12.75">
      <c r="I115" s="583"/>
      <c r="J115" s="584"/>
      <c r="K115" s="584"/>
    </row>
    <row r="116" spans="9:11" s="641" customFormat="1" ht="12.75">
      <c r="I116" s="583"/>
      <c r="J116" s="584"/>
      <c r="K116" s="584"/>
    </row>
    <row r="117" spans="9:11" s="641" customFormat="1" ht="12.75">
      <c r="I117" s="583"/>
      <c r="J117" s="584"/>
      <c r="K117" s="584"/>
    </row>
    <row r="118" spans="9:11" s="641" customFormat="1" ht="12.75">
      <c r="I118" s="583"/>
      <c r="J118" s="584"/>
      <c r="K118" s="584"/>
    </row>
    <row r="119" spans="9:11" s="641" customFormat="1" ht="12.75">
      <c r="I119" s="583"/>
      <c r="J119" s="584"/>
      <c r="K119" s="584"/>
    </row>
    <row r="120" spans="9:11" s="641" customFormat="1" ht="12.75">
      <c r="I120" s="583"/>
      <c r="J120" s="584"/>
      <c r="K120" s="584"/>
    </row>
    <row r="121" spans="9:11" s="641" customFormat="1" ht="12.75">
      <c r="I121" s="583"/>
      <c r="J121" s="584"/>
      <c r="K121" s="584"/>
    </row>
    <row r="122" spans="9:11" s="641" customFormat="1" ht="12.75">
      <c r="I122" s="583"/>
      <c r="J122" s="584"/>
      <c r="K122" s="584"/>
    </row>
    <row r="123" spans="9:11" s="641" customFormat="1" ht="12.75">
      <c r="I123" s="583"/>
      <c r="J123" s="584"/>
      <c r="K123" s="584"/>
    </row>
    <row r="124" spans="9:11" s="641" customFormat="1" ht="12.75">
      <c r="I124" s="583"/>
      <c r="J124" s="584"/>
      <c r="K124" s="584"/>
    </row>
    <row r="125" spans="9:11" s="641" customFormat="1" ht="12.75">
      <c r="I125" s="583"/>
      <c r="J125" s="584"/>
      <c r="K125" s="584"/>
    </row>
    <row r="126" spans="9:11" s="641" customFormat="1" ht="12.75">
      <c r="I126" s="583"/>
      <c r="J126" s="584"/>
      <c r="K126" s="584"/>
    </row>
    <row r="127" spans="9:11" s="641" customFormat="1" ht="12.75">
      <c r="I127" s="583"/>
      <c r="J127" s="584"/>
      <c r="K127" s="584"/>
    </row>
    <row r="128" spans="9:11" s="641" customFormat="1" ht="12.75">
      <c r="I128" s="583"/>
      <c r="J128" s="584"/>
      <c r="K128" s="584"/>
    </row>
    <row r="129" spans="9:11" s="641" customFormat="1" ht="12.75">
      <c r="I129" s="583"/>
      <c r="J129" s="584"/>
      <c r="K129" s="584"/>
    </row>
    <row r="130" spans="9:11" s="641" customFormat="1" ht="12.75">
      <c r="I130" s="583"/>
      <c r="J130" s="584"/>
      <c r="K130" s="584"/>
    </row>
    <row r="131" spans="9:11" s="641" customFormat="1" ht="12.75">
      <c r="I131" s="583"/>
      <c r="J131" s="584"/>
      <c r="K131" s="584"/>
    </row>
    <row r="132" spans="9:11" s="641" customFormat="1" ht="12.75">
      <c r="I132" s="583"/>
      <c r="J132" s="584"/>
      <c r="K132" s="584"/>
    </row>
    <row r="133" spans="9:11" s="641" customFormat="1" ht="12.75">
      <c r="I133" s="583"/>
      <c r="J133" s="584"/>
      <c r="K133" s="584"/>
    </row>
    <row r="134" spans="9:11" s="641" customFormat="1" ht="12.75">
      <c r="I134" s="583"/>
      <c r="J134" s="584"/>
      <c r="K134" s="584"/>
    </row>
    <row r="135" spans="9:11" s="641" customFormat="1" ht="12.75">
      <c r="I135" s="583"/>
      <c r="J135" s="584"/>
      <c r="K135" s="584"/>
    </row>
    <row r="136" spans="9:11" s="641" customFormat="1" ht="12.75">
      <c r="I136" s="583"/>
      <c r="J136" s="584"/>
      <c r="K136" s="584"/>
    </row>
    <row r="137" spans="9:11" s="641" customFormat="1" ht="12.75">
      <c r="I137" s="583"/>
      <c r="J137" s="584"/>
      <c r="K137" s="584"/>
    </row>
    <row r="138" spans="9:11" s="641" customFormat="1" ht="12.75">
      <c r="I138" s="583"/>
      <c r="J138" s="584"/>
      <c r="K138" s="584"/>
    </row>
    <row r="139" spans="9:11" s="641" customFormat="1" ht="12.75">
      <c r="I139" s="583"/>
      <c r="J139" s="584"/>
      <c r="K139" s="584"/>
    </row>
    <row r="140" spans="9:11" s="641" customFormat="1" ht="12.75">
      <c r="I140" s="583"/>
      <c r="J140" s="584"/>
      <c r="K140" s="584"/>
    </row>
    <row r="141" spans="9:11" s="641" customFormat="1" ht="12.75">
      <c r="I141" s="583"/>
      <c r="J141" s="584"/>
      <c r="K141" s="584"/>
    </row>
    <row r="142" spans="9:11" s="641" customFormat="1" ht="12.75">
      <c r="I142" s="583"/>
      <c r="J142" s="584"/>
      <c r="K142" s="584"/>
    </row>
    <row r="143" spans="9:11" s="641" customFormat="1" ht="12.75">
      <c r="I143" s="583"/>
      <c r="J143" s="584"/>
      <c r="K143" s="584"/>
    </row>
    <row r="144" spans="9:11" s="641" customFormat="1" ht="12.75">
      <c r="I144" s="583"/>
      <c r="J144" s="584"/>
      <c r="K144" s="584"/>
    </row>
    <row r="145" spans="9:11" s="641" customFormat="1" ht="12.75">
      <c r="I145" s="583"/>
      <c r="J145" s="584"/>
      <c r="K145" s="584"/>
    </row>
    <row r="146" spans="9:11" s="641" customFormat="1" ht="12.75">
      <c r="I146" s="583"/>
      <c r="J146" s="584"/>
      <c r="K146" s="584"/>
    </row>
    <row r="147" spans="9:11" s="641" customFormat="1" ht="12.75">
      <c r="I147" s="583"/>
      <c r="J147" s="584"/>
      <c r="K147" s="584"/>
    </row>
    <row r="148" spans="9:11" s="641" customFormat="1" ht="12.75">
      <c r="I148" s="583"/>
      <c r="J148" s="584"/>
      <c r="K148" s="584"/>
    </row>
    <row r="149" spans="9:11" s="641" customFormat="1" ht="12.75">
      <c r="I149" s="583"/>
      <c r="J149" s="584"/>
      <c r="K149" s="584"/>
    </row>
    <row r="150" spans="9:11" s="641" customFormat="1" ht="12.75">
      <c r="I150" s="583"/>
      <c r="J150" s="584"/>
      <c r="K150" s="584"/>
    </row>
    <row r="151" spans="9:11" s="641" customFormat="1" ht="12.75">
      <c r="I151" s="583"/>
      <c r="J151" s="584"/>
      <c r="K151" s="584"/>
    </row>
    <row r="152" spans="9:11" s="641" customFormat="1" ht="12.75">
      <c r="I152" s="583"/>
      <c r="J152" s="584"/>
      <c r="K152" s="584"/>
    </row>
    <row r="153" spans="9:11" s="641" customFormat="1" ht="12.75">
      <c r="I153" s="583"/>
      <c r="J153" s="584"/>
      <c r="K153" s="584"/>
    </row>
    <row r="154" spans="9:11" s="641" customFormat="1" ht="12.75">
      <c r="I154" s="583"/>
      <c r="J154" s="584"/>
      <c r="K154" s="584"/>
    </row>
    <row r="155" spans="9:11" s="641" customFormat="1" ht="12.75">
      <c r="I155" s="583"/>
      <c r="J155" s="584"/>
      <c r="K155" s="584"/>
    </row>
    <row r="156" spans="9:11" s="641" customFormat="1" ht="12.75">
      <c r="I156" s="583"/>
      <c r="J156" s="584"/>
      <c r="K156" s="584"/>
    </row>
    <row r="157" spans="9:11" s="641" customFormat="1" ht="12.75">
      <c r="I157" s="583"/>
      <c r="J157" s="584"/>
      <c r="K157" s="584"/>
    </row>
    <row r="158" spans="9:11" s="641" customFormat="1" ht="12.75">
      <c r="I158" s="583"/>
      <c r="J158" s="584"/>
      <c r="K158" s="584"/>
    </row>
    <row r="159" spans="9:11" s="641" customFormat="1" ht="12.75">
      <c r="I159" s="583"/>
      <c r="J159" s="584"/>
      <c r="K159" s="584"/>
    </row>
    <row r="160" spans="9:11" s="641" customFormat="1" ht="12.75">
      <c r="I160" s="583"/>
      <c r="J160" s="584"/>
      <c r="K160" s="584"/>
    </row>
    <row r="161" spans="9:11" s="641" customFormat="1" ht="12.75">
      <c r="I161" s="583"/>
      <c r="J161" s="584"/>
      <c r="K161" s="584"/>
    </row>
    <row r="162" spans="9:11" s="641" customFormat="1" ht="12.75">
      <c r="I162" s="583"/>
      <c r="J162" s="584"/>
      <c r="K162" s="584"/>
    </row>
    <row r="163" spans="9:11" s="641" customFormat="1" ht="12.75">
      <c r="I163" s="583"/>
      <c r="J163" s="584"/>
      <c r="K163" s="584"/>
    </row>
    <row r="164" spans="9:11" s="641" customFormat="1" ht="12.75">
      <c r="I164" s="583"/>
      <c r="J164" s="584"/>
      <c r="K164" s="584"/>
    </row>
    <row r="165" spans="9:11" s="641" customFormat="1" ht="12.75">
      <c r="I165" s="583"/>
      <c r="J165" s="584"/>
      <c r="K165" s="584"/>
    </row>
    <row r="166" spans="9:11" s="641" customFormat="1" ht="12.75">
      <c r="I166" s="583"/>
      <c r="J166" s="584"/>
      <c r="K166" s="584"/>
    </row>
    <row r="167" spans="9:11" s="641" customFormat="1" ht="12.75">
      <c r="I167" s="583"/>
      <c r="J167" s="584"/>
      <c r="K167" s="584"/>
    </row>
    <row r="168" spans="9:11" s="641" customFormat="1" ht="12.75">
      <c r="I168" s="583"/>
      <c r="J168" s="584"/>
      <c r="K168" s="584"/>
    </row>
    <row r="169" spans="9:11" s="641" customFormat="1" ht="12.75">
      <c r="I169" s="583"/>
      <c r="J169" s="584"/>
      <c r="K169" s="584"/>
    </row>
    <row r="170" spans="9:11" s="641" customFormat="1" ht="12.75">
      <c r="I170" s="583"/>
      <c r="J170" s="584"/>
      <c r="K170" s="584"/>
    </row>
    <row r="171" spans="9:11" s="641" customFormat="1" ht="12.75">
      <c r="I171" s="583"/>
      <c r="J171" s="584"/>
      <c r="K171" s="584"/>
    </row>
    <row r="172" spans="9:11" s="641" customFormat="1" ht="12.75">
      <c r="I172" s="583"/>
      <c r="J172" s="584"/>
      <c r="K172" s="584"/>
    </row>
    <row r="173" spans="9:11" s="641" customFormat="1" ht="12.75">
      <c r="I173" s="583"/>
      <c r="J173" s="584"/>
      <c r="K173" s="584"/>
    </row>
    <row r="174" spans="9:11" s="641" customFormat="1" ht="12.75">
      <c r="I174" s="583"/>
      <c r="J174" s="584"/>
      <c r="K174" s="584"/>
    </row>
    <row r="175" spans="9:11" s="641" customFormat="1" ht="12.75">
      <c r="I175" s="583"/>
      <c r="J175" s="584"/>
      <c r="K175" s="584"/>
    </row>
    <row r="176" spans="9:11" s="641" customFormat="1" ht="12.75">
      <c r="I176" s="583"/>
      <c r="J176" s="584"/>
      <c r="K176" s="584"/>
    </row>
    <row r="177" spans="9:11" s="641" customFormat="1" ht="12.75">
      <c r="I177" s="583"/>
      <c r="J177" s="584"/>
      <c r="K177" s="584"/>
    </row>
    <row r="178" spans="9:11" s="641" customFormat="1" ht="12.75">
      <c r="I178" s="583"/>
      <c r="J178" s="584"/>
      <c r="K178" s="584"/>
    </row>
    <row r="179" spans="9:11" s="641" customFormat="1" ht="12.75">
      <c r="I179" s="583"/>
      <c r="J179" s="584"/>
      <c r="K179" s="584"/>
    </row>
    <row r="180" spans="9:11" s="641" customFormat="1" ht="12.75">
      <c r="I180" s="583"/>
      <c r="J180" s="584"/>
      <c r="K180" s="584"/>
    </row>
    <row r="181" spans="9:11" s="641" customFormat="1" ht="12.75">
      <c r="I181" s="583"/>
      <c r="J181" s="584"/>
      <c r="K181" s="584"/>
    </row>
    <row r="182" spans="9:11" s="641" customFormat="1" ht="12.75">
      <c r="I182" s="583"/>
      <c r="J182" s="584"/>
      <c r="K182" s="584"/>
    </row>
    <row r="183" spans="9:11" s="641" customFormat="1" ht="12.75">
      <c r="I183" s="583"/>
      <c r="J183" s="584"/>
      <c r="K183" s="584"/>
    </row>
    <row r="184" spans="9:11" s="641" customFormat="1" ht="12.75">
      <c r="I184" s="583"/>
      <c r="J184" s="584"/>
      <c r="K184" s="584"/>
    </row>
    <row r="185" spans="9:11" s="641" customFormat="1" ht="12.75">
      <c r="I185" s="583"/>
      <c r="J185" s="584"/>
      <c r="K185" s="584"/>
    </row>
    <row r="186" spans="9:11" s="641" customFormat="1" ht="12.75">
      <c r="I186" s="583"/>
      <c r="J186" s="584"/>
      <c r="K186" s="584"/>
    </row>
    <row r="187" spans="9:11" s="641" customFormat="1" ht="12.75">
      <c r="I187" s="583"/>
      <c r="J187" s="584"/>
      <c r="K187" s="584"/>
    </row>
    <row r="188" spans="9:11" s="641" customFormat="1" ht="12.75">
      <c r="I188" s="583"/>
      <c r="J188" s="584"/>
      <c r="K188" s="584"/>
    </row>
    <row r="189" spans="9:11" s="641" customFormat="1" ht="12.75">
      <c r="I189" s="583"/>
      <c r="J189" s="584"/>
      <c r="K189" s="584"/>
    </row>
    <row r="190" spans="9:11" s="641" customFormat="1" ht="12.75">
      <c r="I190" s="583"/>
      <c r="J190" s="584"/>
      <c r="K190" s="584"/>
    </row>
    <row r="191" spans="9:11" s="641" customFormat="1" ht="12.75">
      <c r="I191" s="583"/>
      <c r="J191" s="584"/>
      <c r="K191" s="584"/>
    </row>
    <row r="192" spans="9:11" s="641" customFormat="1" ht="12.75">
      <c r="I192" s="583"/>
      <c r="J192" s="584"/>
      <c r="K192" s="584"/>
    </row>
    <row r="193" spans="9:11" s="641" customFormat="1" ht="12.75">
      <c r="I193" s="583"/>
      <c r="J193" s="584"/>
      <c r="K193" s="584"/>
    </row>
    <row r="194" spans="9:11" s="641" customFormat="1" ht="12.75">
      <c r="I194" s="583"/>
      <c r="J194" s="584"/>
      <c r="K194" s="584"/>
    </row>
    <row r="195" spans="9:11" s="641" customFormat="1" ht="12.75">
      <c r="I195" s="583"/>
      <c r="J195" s="584"/>
      <c r="K195" s="584"/>
    </row>
    <row r="196" spans="9:11" s="641" customFormat="1" ht="12.75">
      <c r="I196" s="583"/>
      <c r="J196" s="584"/>
      <c r="K196" s="584"/>
    </row>
    <row r="197" spans="9:11" s="641" customFormat="1" ht="12.75">
      <c r="I197" s="583"/>
      <c r="J197" s="584"/>
      <c r="K197" s="584"/>
    </row>
    <row r="198" spans="9:11" s="641" customFormat="1" ht="12.75">
      <c r="I198" s="583"/>
      <c r="J198" s="584"/>
      <c r="K198" s="584"/>
    </row>
    <row r="199" spans="9:11" s="641" customFormat="1" ht="12.75">
      <c r="I199" s="583"/>
      <c r="J199" s="584"/>
      <c r="K199" s="584"/>
    </row>
    <row r="200" spans="9:11" s="641" customFormat="1" ht="12.75">
      <c r="I200" s="583"/>
      <c r="J200" s="584"/>
      <c r="K200" s="584"/>
    </row>
    <row r="201" spans="9:11" s="641" customFormat="1" ht="12.75">
      <c r="I201" s="583"/>
      <c r="J201" s="584"/>
      <c r="K201" s="584"/>
    </row>
    <row r="202" spans="9:11" s="641" customFormat="1" ht="12.75">
      <c r="I202" s="583"/>
      <c r="J202" s="584"/>
      <c r="K202" s="584"/>
    </row>
    <row r="203" spans="9:11" s="641" customFormat="1" ht="12.75">
      <c r="I203" s="583"/>
      <c r="J203" s="584"/>
      <c r="K203" s="584"/>
    </row>
    <row r="204" spans="9:11" s="641" customFormat="1" ht="12.75">
      <c r="I204" s="583"/>
      <c r="J204" s="584"/>
      <c r="K204" s="584"/>
    </row>
    <row r="205" spans="9:11" s="641" customFormat="1" ht="12.75">
      <c r="I205" s="583"/>
      <c r="J205" s="584"/>
      <c r="K205" s="584"/>
    </row>
    <row r="206" spans="9:11" s="641" customFormat="1" ht="12.75">
      <c r="I206" s="583"/>
      <c r="J206" s="584"/>
      <c r="K206" s="584"/>
    </row>
    <row r="207" spans="9:11" s="641" customFormat="1" ht="12.75">
      <c r="I207" s="583"/>
      <c r="J207" s="584"/>
      <c r="K207" s="584"/>
    </row>
    <row r="208" spans="9:11" s="641" customFormat="1" ht="12.75">
      <c r="I208" s="583"/>
      <c r="J208" s="584"/>
      <c r="K208" s="584"/>
    </row>
    <row r="209" spans="9:11" s="641" customFormat="1" ht="12.75">
      <c r="I209" s="583"/>
      <c r="J209" s="584"/>
      <c r="K209" s="584"/>
    </row>
  </sheetData>
  <mergeCells count="22">
    <mergeCell ref="A23:D23"/>
    <mergeCell ref="C24:D24"/>
    <mergeCell ref="C25:D25"/>
    <mergeCell ref="C20:D20"/>
    <mergeCell ref="C21:D21"/>
    <mergeCell ref="C19:D19"/>
    <mergeCell ref="C22:D22"/>
    <mergeCell ref="C18:D18"/>
    <mergeCell ref="G11:G12"/>
    <mergeCell ref="C16:D16"/>
    <mergeCell ref="C17:D17"/>
    <mergeCell ref="C11:D12"/>
    <mergeCell ref="A5:H5"/>
    <mergeCell ref="A15:D15"/>
    <mergeCell ref="A7:H7"/>
    <mergeCell ref="A11:A12"/>
    <mergeCell ref="B11:B12"/>
    <mergeCell ref="E11:E12"/>
    <mergeCell ref="F11:F12"/>
    <mergeCell ref="C14:D14"/>
    <mergeCell ref="H11:H12"/>
    <mergeCell ref="A8:H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v.czarnecki</cp:lastModifiedBy>
  <cp:lastPrinted>2005-09-12T10:05:54Z</cp:lastPrinted>
  <dcterms:created xsi:type="dcterms:W3CDTF">2005-05-09T11:21:19Z</dcterms:created>
  <dcterms:modified xsi:type="dcterms:W3CDTF">2005-09-20T12:48:36Z</dcterms:modified>
  <cp:category/>
  <cp:version/>
  <cp:contentType/>
  <cp:contentStatus/>
</cp:coreProperties>
</file>