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5775" activeTab="0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 8a" sheetId="9" r:id="rId9"/>
    <sheet name="zał.9" sheetId="10" r:id="rId10"/>
    <sheet name="zał. 10" sheetId="11" r:id="rId11"/>
    <sheet name="zał. 15" sheetId="12" r:id="rId12"/>
    <sheet name="Zał. 15a" sheetId="13" r:id="rId13"/>
  </sheets>
  <definedNames>
    <definedName name="_xlnm.Print_Area" localSheetId="12">'Zał. 15a'!$A$1:$G$92</definedName>
    <definedName name="_xlnm.Print_Area" localSheetId="7">'zał.8'!$A$1:$AF$348</definedName>
    <definedName name="_xlnm.Print_Titles" localSheetId="10">'zał. 10'!$13:$15</definedName>
    <definedName name="_xlnm.Print_Titles" localSheetId="11">'zał. 15'!$17:$18</definedName>
    <definedName name="_xlnm.Print_Titles" localSheetId="12">'Zał. 15a'!$9:$10</definedName>
    <definedName name="_xlnm.Print_Titles" localSheetId="0">'zał.1'!$4:$5</definedName>
    <definedName name="_xlnm.Print_Titles" localSheetId="1">'zał.2'!$9:$10</definedName>
    <definedName name="_xlnm.Print_Titles" localSheetId="5">'zał.6'!$9:$11</definedName>
    <definedName name="_xlnm.Print_Titles" localSheetId="7">'zał.8'!$9:$13</definedName>
  </definedNames>
  <calcPr fullCalcOnLoad="1"/>
</workbook>
</file>

<file path=xl/sharedStrings.xml><?xml version="1.0" encoding="utf-8"?>
<sst xmlns="http://schemas.openxmlformats.org/spreadsheetml/2006/main" count="1989" uniqueCount="940">
  <si>
    <r>
      <t xml:space="preserve">            w tym</t>
    </r>
    <r>
      <rPr>
        <sz val="10"/>
        <rFont val="Times New Roman CE"/>
        <family val="1"/>
      </rPr>
      <t>:</t>
    </r>
    <r>
      <rPr>
        <i/>
        <sz val="10"/>
        <rFont val="Times New Roman CE"/>
        <family val="1"/>
      </rPr>
      <t xml:space="preserve"> - zadania dofinansowane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</si>
  <si>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r>
      <t xml:space="preserve">    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</si>
  <si>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t>Nr XXIX/363/04 z dnia 29.12.2004 r.</t>
  </si>
  <si>
    <t xml:space="preserve">                                                                                                              Załącznik Nr 2 do Uchwały</t>
  </si>
  <si>
    <t xml:space="preserve">                                                                                                              Nr XXIX/363/04 z dnia 29.12.2004 r.</t>
  </si>
  <si>
    <t xml:space="preserve">                                                                                                              Sejmiku Województwa</t>
  </si>
  <si>
    <t xml:space="preserve">                                                                                              Załącznik Nr 3  do Uchwały
                                                                                              Sejmiku Województwa 
                                                                                              Nr XXIX/363/04 z dnia 29.12.2004 r.</t>
  </si>
  <si>
    <t xml:space="preserve">        Nr XXIX/363/04 z dnia 29.12.2004 r.</t>
  </si>
  <si>
    <t xml:space="preserve">        Sejmiku Województwa</t>
  </si>
  <si>
    <t xml:space="preserve">        Załącznik Nr 4 do Uchwały</t>
  </si>
  <si>
    <t>803               80395</t>
  </si>
  <si>
    <t xml:space="preserve">                                                                            Załącznik Nr 1 do Uchwały
                                                                            Sejmiku Województwa                                                                                    
                                                                            Nr XXIX/363/04   z dnia 29.12.2004 r.          </t>
  </si>
  <si>
    <t>Termomodernizacja oraz wymiana stolarki okiennej i drzwiowej w trzech obiektach budowlanych Wojewódzkiego Szpitla Zespolonego im. Rydygiera w Toruniu</t>
  </si>
  <si>
    <t>Wojewódzki Szpital Zespolony im. Rydygiera w Toruniu</t>
  </si>
  <si>
    <t>Dostawa ambulansów reanimacyjnych dla zespołu ratunkowego Wojewódzkiej Stacji Pogotoania ratunkowego w Toruniu (sprzęt dla ratownictwa medycznego)</t>
  </si>
  <si>
    <t>Wojewódzka Stacja Pogotowia Ratunkowego w Toruniu</t>
  </si>
  <si>
    <t>851                              85141</t>
  </si>
  <si>
    <t>(w złotych)</t>
  </si>
  <si>
    <t>2004-2007</t>
  </si>
  <si>
    <t>rok 2005</t>
  </si>
  <si>
    <t>nazwa projektu</t>
  </si>
  <si>
    <t>realizator projektu / instytucja wdrażająca</t>
  </si>
  <si>
    <t xml:space="preserve">wydatki całkowite                                                                </t>
  </si>
  <si>
    <t>bieżące</t>
  </si>
  <si>
    <t>inwestycyjne</t>
  </si>
  <si>
    <t>budżet Woj. Kujawsko-Pomorskiego</t>
  </si>
  <si>
    <t>budżet państwa</t>
  </si>
  <si>
    <t>Obwód Lecznictwa w Bydgoszczy</t>
  </si>
  <si>
    <t xml:space="preserve">    - Utworzenie Regionalnego Centrum Pratotechniki przy Akademii Techniczno-Rolniczej                                                          </t>
  </si>
  <si>
    <t>dochody budżetu Woj.Kujawsko-Pomorskiego z tyt. Refundacji 2005</t>
  </si>
  <si>
    <t>Filharmonia Pomorska w Bydgoszczy</t>
  </si>
  <si>
    <t>Dochody
budżetu Województwa Kujawsko - Pomorskiego 
na 2005 r.</t>
  </si>
  <si>
    <t>Dział
Rozdział</t>
  </si>
  <si>
    <t>Wyszczególnienie</t>
  </si>
  <si>
    <t>Kwota 
w zł</t>
  </si>
  <si>
    <t>1</t>
  </si>
  <si>
    <t>DOCHODY  OGÓŁEM</t>
  </si>
  <si>
    <t>I.       UDZIAŁY W PODATKACH STANOWIĄCYCH 
         DOCHODY BUDŻETU PAŃSTWA</t>
  </si>
  <si>
    <t>756</t>
  </si>
  <si>
    <t xml:space="preserve">Dochody od osób prawnych, od osób fizycznych i od innych jednostek nieposiadających osobowości prawnej </t>
  </si>
  <si>
    <t>75601</t>
  </si>
  <si>
    <t>Wpływy z podatku dochodowego  od osób fizycznych</t>
  </si>
  <si>
    <t>75603</t>
  </si>
  <si>
    <t>Wpływy z podatku dochodowego  od pozostałych osób prawnych i innych jednostek organizacyjnych</t>
  </si>
  <si>
    <t>II.      SUBWENCJA OGÓLNA</t>
  </si>
  <si>
    <t>758</t>
  </si>
  <si>
    <t>Różne rozliczenia</t>
  </si>
  <si>
    <t>75801</t>
  </si>
  <si>
    <t>Część oświatowa subwencji ogólnej dla jednostek samorządu terytorialnego</t>
  </si>
  <si>
    <t>75804</t>
  </si>
  <si>
    <t>Część wyrównawcza subwencji ogólnej dla województw</t>
  </si>
  <si>
    <t>75833</t>
  </si>
  <si>
    <t>Cześć regionalna subwencji ogólnej dla województw</t>
  </si>
  <si>
    <t>III.     DOCHODY WŁASNE UZYSKIWANE PRZEZ JEDNOSTKI</t>
  </si>
  <si>
    <t>010</t>
  </si>
  <si>
    <t>Rolnictwo i łowiectwo</t>
  </si>
  <si>
    <t>01004</t>
  </si>
  <si>
    <t>Biura geodezji i terenów rolnych</t>
  </si>
  <si>
    <t>01006</t>
  </si>
  <si>
    <t>Zarządy melioracji i urządzeń wodnych</t>
  </si>
  <si>
    <t>600</t>
  </si>
  <si>
    <t>Transport i łączność</t>
  </si>
  <si>
    <t>60001</t>
  </si>
  <si>
    <t>Krajowe pasażerskie przewozy kolejowe</t>
  </si>
  <si>
    <t>60013</t>
  </si>
  <si>
    <t>Drogi publiczne wojewódzkie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</si>
  <si>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</si>
  <si>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</si>
  <si>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</si>
  <si>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</si>
  <si>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</si>
  <si>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</si>
  <si>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71003</t>
  </si>
  <si>
    <t>Biura planowania przestrzennego</t>
  </si>
  <si>
    <t>71095</t>
  </si>
  <si>
    <t>Pozostała działalność</t>
  </si>
  <si>
    <t>750</t>
  </si>
  <si>
    <t>Administracja publiczna</t>
  </si>
  <si>
    <t>75018</t>
  </si>
  <si>
    <t>Urzędy marszałkowskie</t>
  </si>
  <si>
    <t>75618</t>
  </si>
  <si>
    <t>Wpływy z innych opłat stanowiących dochody jednostek samorządu terytorialnego na podstawie ustaw</t>
  </si>
  <si>
    <t>75814</t>
  </si>
  <si>
    <t>Rożne rozliczenia finansowe</t>
  </si>
  <si>
    <t>801</t>
  </si>
  <si>
    <t>Oświata i wychowanie</t>
  </si>
  <si>
    <t>80102</t>
  </si>
  <si>
    <t>Szkoły podstawowe specjalne</t>
  </si>
  <si>
    <t>80111</t>
  </si>
  <si>
    <t>Gimnazja specjalne</t>
  </si>
  <si>
    <t>80130</t>
  </si>
  <si>
    <t>Szkoły zawodowe</t>
  </si>
  <si>
    <t>80141</t>
  </si>
  <si>
    <t>Zakłady kształcenia nauczycieli</t>
  </si>
  <si>
    <t>80146</t>
  </si>
  <si>
    <t>Dokształcanie i doskonalenie nauczycieli</t>
  </si>
  <si>
    <t>80147</t>
  </si>
  <si>
    <t>Biblioteki pedagogiczne</t>
  </si>
  <si>
    <t>851</t>
  </si>
  <si>
    <t>Ochrona zdrowia</t>
  </si>
  <si>
    <t>85142</t>
  </si>
  <si>
    <t>Kolumny transportu sanitarnego</t>
  </si>
  <si>
    <t>852</t>
  </si>
  <si>
    <t>Pomoc społeczna</t>
  </si>
  <si>
    <t>85217</t>
  </si>
  <si>
    <t>Regionalne ośrodki polityki społecznej</t>
  </si>
  <si>
    <t>853</t>
  </si>
  <si>
    <t>Pozostałe zadania w zakresie polityki społecznej</t>
  </si>
  <si>
    <t>85324</t>
  </si>
  <si>
    <t>Państwowy Fundusz Rehabilitacji Osób Niepełnosprawnych</t>
  </si>
  <si>
    <t>85332</t>
  </si>
  <si>
    <t>Wojewódzkie urzędy pracy</t>
  </si>
  <si>
    <t>854</t>
  </si>
  <si>
    <t>Edukacyjna opieka wychowawcza</t>
  </si>
  <si>
    <t>85407</t>
  </si>
  <si>
    <t>Placówki wychowania pozaszkolnego</t>
  </si>
  <si>
    <t>85410</t>
  </si>
  <si>
    <t>Internaty i bursy szkolne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</si>
  <si>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</si>
  <si>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</si>
  <si>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</si>
  <si>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</si>
  <si>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</si>
  <si>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</si>
  <si>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IV.      DOTACJE Z BUDŻETU PAŃSTWA</t>
  </si>
  <si>
    <t>Zadania zlecone</t>
  </si>
  <si>
    <t>01005</t>
  </si>
  <si>
    <t>Prace geodezyjno-urządzeniowe na potrzeby rolnictwa</t>
  </si>
  <si>
    <t>01008</t>
  </si>
  <si>
    <t>Melioracje wodne</t>
  </si>
  <si>
    <t>71013</t>
  </si>
  <si>
    <t>Prace geodezyjne i kartograficzne (nieinwestycyjne)</t>
  </si>
  <si>
    <t>85156</t>
  </si>
  <si>
    <t>Składki na ubezpieczenie zdrowotne oraz świadczenia dla osób nieobjętych obowiązkiem ubezpieczenia zdrowotnego</t>
  </si>
  <si>
    <t>85157</t>
  </si>
  <si>
    <t>Staże i specjalizacje medyczne</t>
  </si>
  <si>
    <t>85212</t>
  </si>
  <si>
    <t>Świadczenia rodzinne oraz  składki na ubezpieczenia emerytalne i rodzinne z ubezpieczenia społecznego</t>
  </si>
  <si>
    <t>Zadania  własne</t>
  </si>
  <si>
    <t>150</t>
  </si>
  <si>
    <t>Przetwórstwo przemysłowe</t>
  </si>
  <si>
    <t>15011</t>
  </si>
  <si>
    <t>Rozwój przedsiębiorczości</t>
  </si>
  <si>
    <t>Zadania realizowane przy współudziale środków 
z Unii Europejskiej</t>
  </si>
  <si>
    <t>803</t>
  </si>
  <si>
    <t>Szkolnictwo wyższe</t>
  </si>
  <si>
    <t>80309</t>
  </si>
  <si>
    <t>Pomoc materialna dla studentów</t>
  </si>
  <si>
    <t>85415</t>
  </si>
  <si>
    <t>Pomoc materialna dla uczniów</t>
  </si>
  <si>
    <t>V.       ŚRODKI Z UNII EUROPEJSKIEJ</t>
  </si>
  <si>
    <t>Fundusze strukturalne</t>
  </si>
  <si>
    <t>85195</t>
  </si>
  <si>
    <t>Inicjatywy wspólnotowe</t>
  </si>
  <si>
    <t>VI.      DOTACJE  NA PODSTAWIE POROZUMIEŃ</t>
  </si>
  <si>
    <t>Od jednostek samorządu terytorialnego</t>
  </si>
  <si>
    <t>921</t>
  </si>
  <si>
    <t>Kultura i ochrona dziedzictwa narodowego</t>
  </si>
  <si>
    <t>92109</t>
  </si>
  <si>
    <t>Domy i ośrodki kultury, świetlice i kluby</t>
  </si>
  <si>
    <t>92116</t>
  </si>
  <si>
    <t>Biblioteki</t>
  </si>
  <si>
    <t xml:space="preserve">Od Ministra Kultury </t>
  </si>
  <si>
    <t>92106</t>
  </si>
  <si>
    <t>Teatry dramatyczne i lalkowe</t>
  </si>
  <si>
    <t>92107</t>
  </si>
  <si>
    <t>Teatry muzyczne, opery i operetki</t>
  </si>
  <si>
    <t>92108</t>
  </si>
  <si>
    <t>Filharmonie, orkiestry, chóry i kapele</t>
  </si>
  <si>
    <t>92110</t>
  </si>
  <si>
    <t>Galerie i biura wystaw artystycznych</t>
  </si>
  <si>
    <t>92118</t>
  </si>
  <si>
    <t>Muzea</t>
  </si>
  <si>
    <t>VII.     DOTACJE Z FUNDUSZY CELOWYCH</t>
  </si>
  <si>
    <t>90095</t>
  </si>
  <si>
    <t>dochody własne</t>
  </si>
  <si>
    <t>dotacje z b.p.+ MK</t>
  </si>
  <si>
    <t>środki zagraniczne</t>
  </si>
  <si>
    <t>pozostałe środki=FC+jst</t>
  </si>
  <si>
    <t>RAZEM</t>
  </si>
  <si>
    <t>Sejmiku Województwa</t>
  </si>
  <si>
    <t>Wydatki budżetu Województwa Kujawsko-Pomorskiego</t>
  </si>
  <si>
    <t>na rok 2005</t>
  </si>
  <si>
    <t>w złotych</t>
  </si>
  <si>
    <t>Dział</t>
  </si>
  <si>
    <t>Rozdział</t>
  </si>
  <si>
    <t>Kwota</t>
  </si>
  <si>
    <t>WYDATKI OGÓŁEM</t>
  </si>
  <si>
    <t>ROLNICTWO I ŁOWIECTWO</t>
  </si>
  <si>
    <t>Dotacja przedmiotowa dla zakładu budżetowego</t>
  </si>
  <si>
    <t>Wynagrodzenia z pochodnymi</t>
  </si>
  <si>
    <t>Pozostałe świadczenia pracownicze</t>
  </si>
  <si>
    <t>Pozostałe wydatki bieżące</t>
  </si>
  <si>
    <t>Wydatki na zadania remontowe</t>
  </si>
  <si>
    <t>Wydatki inwestycyjne</t>
  </si>
  <si>
    <t>w tym:</t>
  </si>
  <si>
    <r>
      <t xml:space="preserve">          inwestycje  dofinansowane ze środków 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>nii</t>
    </r>
    <r>
      <rPr>
        <b/>
        <i/>
        <sz val="10"/>
        <rFont val="Times New Roman CE"/>
        <family val="1"/>
      </rPr>
      <t xml:space="preserve"> E</t>
    </r>
    <r>
      <rPr>
        <i/>
        <sz val="10"/>
        <rFont val="Times New Roman CE"/>
        <family val="1"/>
      </rPr>
      <t>uropejskiej</t>
    </r>
  </si>
  <si>
    <t>01009</t>
  </si>
  <si>
    <t>Spółki wodne</t>
  </si>
  <si>
    <t>Dotacje przedmiotowe dla spółek wodnych</t>
  </si>
  <si>
    <t>01095</t>
  </si>
  <si>
    <t>Wydatki bieżące</t>
  </si>
  <si>
    <t>w tym na zadania:</t>
  </si>
  <si>
    <t xml:space="preserve">    - Porejestrowe Doświadczalnictwo Odmian</t>
  </si>
  <si>
    <t xml:space="preserve">    - Organizacja Dożynek</t>
  </si>
  <si>
    <t>Kujawsko-Pomorskie Dni Pola</t>
  </si>
  <si>
    <t xml:space="preserve">    - Opracowanie koncepcji funkcjonowania rynku mięsa </t>
  </si>
  <si>
    <t xml:space="preserve">       wieprzowego w Województwie Kujawsko-Pomorskim</t>
  </si>
  <si>
    <t xml:space="preserve">    - Aktywizacja terenów wiejskich - wspieranie lokalnych inicjatyw 
      sołeckich</t>
  </si>
  <si>
    <t xml:space="preserve">    - Targi i wystawy organizowane na terenie województwa i kraju - </t>
  </si>
  <si>
    <t>Program "Bezpieczne jutro" - doubezpieczenie dzieci i rolników</t>
  </si>
  <si>
    <t xml:space="preserve">       promocja Pomorza i Kujaw</t>
  </si>
  <si>
    <t>PRZETWÓRSTWO PRZEMYSŁOWE</t>
  </si>
  <si>
    <t>Objęcie udziałów w spółkach</t>
  </si>
  <si>
    <t>Dotacje na  inwestycje</t>
  </si>
  <si>
    <r>
      <t xml:space="preserve">w tym inwestycje współfinansowane ze środków 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</si>
  <si>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t xml:space="preserve">    w tym na zadania:</t>
  </si>
  <si>
    <t xml:space="preserve">    - Objęcie udziałów w :</t>
  </si>
  <si>
    <t xml:space="preserve">                            -  Kujawsko-Pomorskiej Sieci Informacyjnej Sp.z o.o.</t>
  </si>
  <si>
    <t xml:space="preserve">                            - Kujawsko-Pomorskim Funduszu Pożyczkowym Sp.z o.o.</t>
  </si>
  <si>
    <t xml:space="preserve">                            - Kujawsko-Pomorskim Centrum Badawczo - 
                              Szkoleniowym Systemów Informacji Geograficznej Sp.z o.o.</t>
  </si>
  <si>
    <t xml:space="preserve">    - Program Aktywizacji Obszarów Wiejskich (komponent A)</t>
  </si>
  <si>
    <r>
      <t xml:space="preserve">    - Mikroprzedsiębiorstwa - zadanie dofinansowane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
     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</si>
  <si>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t xml:space="preserve">                                                                                    w tym dotacje na inwestycje</t>
  </si>
  <si>
    <r>
      <t xml:space="preserve">    - Promocja przedsiębiorczości- zadanie dofinansowane ze środków 
     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</si>
  <si>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r>
      <t xml:space="preserve">     - Regionalne Strategie Innowacyjne i transfer wiedzy - zadanie 
       dofinansowane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</si>
  <si>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t>TRANSPORT I ŁĄCZNOŚĆ</t>
  </si>
  <si>
    <t>Dotacje podmiotowe z budżetu dla przewoźnika</t>
  </si>
  <si>
    <t>60003</t>
  </si>
  <si>
    <t>Krajowe pasażerskie przewozy autobusowe</t>
  </si>
  <si>
    <t>Dotacje podmiotowe z budżetu dla przewoźników</t>
  </si>
  <si>
    <r>
      <t xml:space="preserve">          zadania dofinansowane ze środków 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</si>
  <si>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t>630</t>
  </si>
  <si>
    <t>TURYSTYKA</t>
  </si>
  <si>
    <t>63003</t>
  </si>
  <si>
    <t>Zadania w zakresie upowszechniania turystyki</t>
  </si>
  <si>
    <t>Dotacje  na zadania realizowane w trybie ustawy o pożytku publicznym (granty)</t>
  </si>
  <si>
    <t xml:space="preserve">    - Promocja walorów turystycznych Województwa</t>
  </si>
  <si>
    <t xml:space="preserve">    - Regionalna Organizacja Turystyczna</t>
  </si>
  <si>
    <t xml:space="preserve">    - System bazy turystycznej</t>
  </si>
  <si>
    <t>GOSPODARKA MIESZKANIOWA</t>
  </si>
  <si>
    <t>DZIAŁALNOŚĆ USŁUGOWA</t>
  </si>
  <si>
    <t>Wydatki na zadanie remontowe</t>
  </si>
  <si>
    <t>730</t>
  </si>
  <si>
    <t>NAUKA</t>
  </si>
  <si>
    <t>73003</t>
  </si>
  <si>
    <t>Projekty badawcze i celowe w dziedzinie nauk społecznych, humanistycznych i  ścisłych</t>
  </si>
  <si>
    <t>73006</t>
  </si>
  <si>
    <t>Działalność wspomagająca badania</t>
  </si>
  <si>
    <t>ADMINISTRACJA PUBLICZNA</t>
  </si>
  <si>
    <t>75017</t>
  </si>
  <si>
    <t>Samorządowe sejmiki województw</t>
  </si>
  <si>
    <t>Utrzymanie Urzędu Marszałkowskiego</t>
  </si>
  <si>
    <t>75095</t>
  </si>
  <si>
    <t xml:space="preserve">    - Promocja Województwa</t>
  </si>
  <si>
    <t xml:space="preserve">    - Regionalne Centrum Eksportu, Forum Gospodarcze, Konferencje</t>
  </si>
  <si>
    <t xml:space="preserve">    - Współpraca międzynarodowa</t>
  </si>
  <si>
    <t xml:space="preserve">    - Internet Europejski</t>
  </si>
  <si>
    <t xml:space="preserve">    - Składka członkowska Województwa do Zgromadzenia Regionów </t>
  </si>
  <si>
    <t xml:space="preserve">      Nadbałtyckich</t>
  </si>
  <si>
    <t xml:space="preserve">    - Składka członkowska Województwa do Związku Województw  RP</t>
  </si>
  <si>
    <t xml:space="preserve">    - Biuro w Dusseldorfie</t>
  </si>
  <si>
    <t xml:space="preserve">    - Utrzymanie Biura w Brukseli</t>
  </si>
  <si>
    <t xml:space="preserve">    - Galeria miast europejskich (powiatów)</t>
  </si>
  <si>
    <t xml:space="preserve">    - Nagrody Kapituły Marszałka Województwa</t>
  </si>
  <si>
    <t xml:space="preserve">    - Zadania realizowane przez Zakład Obsługi</t>
  </si>
  <si>
    <t xml:space="preserve">    - Obsługa uroczystości, jubileuszy, wizyt, itp</t>
  </si>
  <si>
    <t xml:space="preserve">    - Regionalny Konkurs Wiedzy o Samorządzie Terytorialnym</t>
  </si>
  <si>
    <r>
      <t xml:space="preserve">    - Wsparcie procesu wdrażania ZPORR - zadanie dofinansowane ze 
     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</si>
  <si>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r>
      <t xml:space="preserve">    - Działania informacyjne i promocyjne- zadanie dofinansowane ze 
     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</si>
  <si>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r>
      <t xml:space="preserve">    - INTERREG III C Projekt ADEP -</t>
    </r>
    <r>
      <rPr>
        <b/>
        <i/>
        <sz val="10"/>
        <rFont val="Times New Roman CE"/>
        <family val="1"/>
      </rPr>
      <t>I</t>
    </r>
    <r>
      <rPr>
        <i/>
        <sz val="10"/>
        <rFont val="Times New Roman CE"/>
        <family val="1"/>
      </rPr>
      <t xml:space="preserve">nicjatywa </t>
    </r>
    <r>
      <rPr>
        <b/>
        <i/>
        <sz val="10"/>
        <rFont val="Times New Roman CE"/>
        <family val="1"/>
      </rPr>
      <t>W</t>
    </r>
    <r>
      <rPr>
        <i/>
        <sz val="10"/>
        <rFont val="Times New Roman CE"/>
        <family val="1"/>
      </rPr>
      <t xml:space="preserve">spólnotowa </t>
    </r>
  </si>
  <si>
    <r>
      <t xml:space="preserve">    - INTERREG III C Projekt DEFRIS - </t>
    </r>
    <r>
      <rPr>
        <b/>
        <i/>
        <sz val="10"/>
        <rFont val="Times New Roman CE"/>
        <family val="1"/>
      </rPr>
      <t>I</t>
    </r>
    <r>
      <rPr>
        <i/>
        <sz val="10"/>
        <rFont val="Times New Roman CE"/>
        <family val="1"/>
      </rPr>
      <t xml:space="preserve">nicjatywa </t>
    </r>
    <r>
      <rPr>
        <b/>
        <i/>
        <sz val="10"/>
        <rFont val="Times New Roman CE"/>
        <family val="1"/>
      </rPr>
      <t>W</t>
    </r>
    <r>
      <rPr>
        <i/>
        <sz val="10"/>
        <rFont val="Times New Roman CE"/>
        <family val="1"/>
      </rPr>
      <t>spólnotowa</t>
    </r>
  </si>
  <si>
    <t>754</t>
  </si>
  <si>
    <t>BEZPIECZEŃSTWO PUBLICZNE I OCHRONA PRZECIWPOŻAROWA</t>
  </si>
  <si>
    <t>75495</t>
  </si>
  <si>
    <t>757</t>
  </si>
  <si>
    <t>OBSŁUGA DŁUGU PUBLICZNEGO</t>
  </si>
  <si>
    <t>75702</t>
  </si>
  <si>
    <t>Obsługa papierów wartościowych, kredytów, pożyczek jednostek samorządu terytorialnego</t>
  </si>
  <si>
    <t>Odsetki od kredytów</t>
  </si>
  <si>
    <t>Odsetki od pożyczek na prefinansowanie</t>
  </si>
  <si>
    <t>Prowizje i inne koszty pożyczek na prefinansowanie</t>
  </si>
  <si>
    <t>75704</t>
  </si>
  <si>
    <t>Rozliczenia z tytułu poręczeń i gwarancji udzielonych przez  jednostkę samorządu terytorialnego</t>
  </si>
  <si>
    <t>Wypłaty  z tytułu gwarancji i poręczeń</t>
  </si>
  <si>
    <t>RÓŻNE ROZLICZENIA</t>
  </si>
  <si>
    <t>75818</t>
  </si>
  <si>
    <t>Rezerwy ogólne i celowe</t>
  </si>
  <si>
    <t>Rezerwa ogólna</t>
  </si>
  <si>
    <t>Rezerwa celowa</t>
  </si>
  <si>
    <t>w tym na:</t>
  </si>
  <si>
    <t xml:space="preserve">    - Zawierane umowy z Gminami w ramach Programu</t>
  </si>
  <si>
    <t>A</t>
  </si>
  <si>
    <t>B</t>
  </si>
  <si>
    <t>C</t>
  </si>
  <si>
    <t>A - Plan przed zmianą</t>
  </si>
  <si>
    <t>B - Zmiana</t>
  </si>
  <si>
    <t>C - Plan po zmianach</t>
  </si>
  <si>
    <t>A - Stan przed zmianą</t>
  </si>
  <si>
    <t>B -Zmiana</t>
  </si>
  <si>
    <t xml:space="preserve">      Aktywizacji Obszarów Wiejskich</t>
  </si>
  <si>
    <r>
      <t xml:space="preserve">    - Współfinansowanie zadań realizowanych z udziałem środków
      z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</si>
  <si>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t xml:space="preserve">    - Potrzeby jednostek oświatowych</t>
  </si>
  <si>
    <t>OŚWIATA I WYCHOWANIE</t>
  </si>
  <si>
    <t xml:space="preserve">   w tym m.in.zadanie:</t>
  </si>
  <si>
    <t xml:space="preserve">     - Dofinansowanie praktyk uczniowskich</t>
  </si>
  <si>
    <t xml:space="preserve">          Doskonalenie nauczycieli</t>
  </si>
  <si>
    <t>80195</t>
  </si>
  <si>
    <t xml:space="preserve"> </t>
  </si>
  <si>
    <t xml:space="preserve">    - Nagrody z tytułu Dnia Edukacji Narodowej dla nauczycieli </t>
  </si>
  <si>
    <t xml:space="preserve">       wojewódzkich jednostek oświatowych</t>
  </si>
  <si>
    <t xml:space="preserve">     - Nagrody z tytułu Dnia Edukacji Narodowej dla nauczycieli </t>
  </si>
  <si>
    <t xml:space="preserve">        innych jednostek oświatowych</t>
  </si>
  <si>
    <t xml:space="preserve">                 -  Rozwój umiejętności powiązany z potrzebami regionalnego rynku 
                    pracy i możliwości kształcenia ustawicznego w regionie</t>
  </si>
  <si>
    <t xml:space="preserve">    - Odpisy na Zakładowy Fundusz Świadczeń Socjalnych </t>
  </si>
  <si>
    <t xml:space="preserve">       dla nauczycieli emerytów i rencistów</t>
  </si>
  <si>
    <t xml:space="preserve">    - Funkcjonowanie komisji kwalifikacyjnych</t>
  </si>
  <si>
    <t xml:space="preserve">    - Wspieranie edukacji - granty w trybie ustawy o pożytku publicznym</t>
  </si>
  <si>
    <t xml:space="preserve">    - Konkursy uczniowskie - nagrody</t>
  </si>
  <si>
    <t>SZKOLNICTWO WYŻSZE</t>
  </si>
  <si>
    <t>Dotacje  na zadania realizowane na podstawie porozumień między jednostkami samorządu terytorialnego</t>
  </si>
  <si>
    <t xml:space="preserve">    - Wyrównywanie szans edukacyjnych poprzez programy </t>
  </si>
  <si>
    <r>
      <t xml:space="preserve">      stypendialne- zadanie  współfinansowane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</si>
  <si>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t xml:space="preserve">    - Stypendia dla studentów - socjalne</t>
  </si>
  <si>
    <t>80395</t>
  </si>
  <si>
    <t xml:space="preserve">    - Współfinansowanie oddziału zamiejscowego Wydziału Pielęgniarstwa</t>
  </si>
  <si>
    <t xml:space="preserve">    - Zjazdy, konferencje i sympozja naukowe</t>
  </si>
  <si>
    <t xml:space="preserve">    - Nagrody Primus Inter Pares</t>
  </si>
  <si>
    <t xml:space="preserve">     - Wspieranie rozwoju nauki i szkolnictwa wyższego - granty w 
       trybie ustawy o pożytku publicznym</t>
  </si>
  <si>
    <t xml:space="preserve">    - Stypendia za szczególne osiągnięcia artystyczne, sportowe, itp</t>
  </si>
  <si>
    <t xml:space="preserve">     - Budowa Wydziału Farmacji Collegium Medicum UMK</t>
  </si>
  <si>
    <t xml:space="preserve">     - Budowa Centrum Nowoczesnych Metod Nauczania UMK</t>
  </si>
  <si>
    <r>
      <t xml:space="preserve">    - Realizacja zadań współfinansowanych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
     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 w:</t>
    </r>
  </si>
  <si>
    <t xml:space="preserve">                                      - Akademii Techniczno-Rolniczej w Bydgoszczy</t>
  </si>
  <si>
    <t xml:space="preserve">                                      - Uniwersytecie Mikołaja Kopernika w Toruniu</t>
  </si>
  <si>
    <t>OCHRONA ZDROWIA</t>
  </si>
  <si>
    <t>85111</t>
  </si>
  <si>
    <t>Szpitale ogólne</t>
  </si>
  <si>
    <t xml:space="preserve">    - Modernizacja obiektów i zakup aparatury i sprzętu medycznego w:</t>
  </si>
  <si>
    <t xml:space="preserve">                       - Wojewódzkim Szpitalu Obserwacyjno -  Zakaźnym w Toruniu</t>
  </si>
  <si>
    <t xml:space="preserve">                       - Szpitalu Wojewódzkim we Włocławku</t>
  </si>
  <si>
    <r>
      <t xml:space="preserve">    - Realizacja zadań współfinansowanych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 w:</t>
    </r>
  </si>
  <si>
    <t xml:space="preserve">                       - Wojewódzkim Szpitalu im. Biziela w Bydgoszczy</t>
  </si>
  <si>
    <t>85120</t>
  </si>
  <si>
    <t>Lecznictwo psychiatryczne</t>
  </si>
  <si>
    <t xml:space="preserve">                        - Wojewódzkim Szpitalu dla Nerwowo i Psychicznie Chorych w Świeciu</t>
  </si>
  <si>
    <t xml:space="preserve">                        - Wojewódzkiej Przychodni Zdrowia Psychicznego w Bydgoszczy</t>
  </si>
  <si>
    <r>
      <t xml:space="preserve">    - Realizacja zadań współfinansowanych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 xml:space="preserve">uropejskiej w </t>
    </r>
  </si>
  <si>
    <t xml:space="preserve">      Wojewódzkim Szpitalu dla Nerwowo i Psychicznie Chorych w Świeciu</t>
  </si>
  <si>
    <t>85121</t>
  </si>
  <si>
    <t>Lecznictwo ambulatoryjne</t>
  </si>
  <si>
    <t xml:space="preserve">    - Modernizacja obiektów i zakup aparatury i sprzętu medycznego </t>
  </si>
  <si>
    <t xml:space="preserve">       Wojewódzkiej Przychodni Reumatologiczno-Rehabilitacyjnej 
       w Bydgoszczy</t>
  </si>
  <si>
    <r>
      <t xml:space="preserve">    - Realizacja zadań współfinansowanych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
     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 w Obwodzie Lecznictwa w Bydgoszczy</t>
    </r>
  </si>
  <si>
    <t>85141</t>
  </si>
  <si>
    <t>Ratownictwo medyczne</t>
  </si>
  <si>
    <t>w tym na zadanie:</t>
  </si>
  <si>
    <r>
      <t xml:space="preserve">    - Współfinansowane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 w Wojewódzkiej 
      Stacji Pogotowia Ratunkowego  w Bydgoszczy</t>
    </r>
  </si>
  <si>
    <t>85148</t>
  </si>
  <si>
    <t>Medycyna pracy</t>
  </si>
  <si>
    <t>85154</t>
  </si>
  <si>
    <t>Przeciwdziałanie alkoholizmowi</t>
  </si>
  <si>
    <t xml:space="preserve">    - Program przeciwdziałania alkoholizmowi i innym uzależnieniom</t>
  </si>
  <si>
    <t xml:space="preserve">     - Programy  przeciwdziałania alkoholizmowi realizowane w trybie ustawy 
       o pożytku  publicznym (granty)</t>
  </si>
  <si>
    <t xml:space="preserve">    - Modernizacja obiektów i zakup aparatury i sprzętu medycznego w</t>
  </si>
  <si>
    <t xml:space="preserve">       Wojewódzkim Ośrodku Terapii Uzależnień i Współuzależnienia w Toruniu</t>
  </si>
  <si>
    <t>Składki na ubezpieczenie społeczne oraz świadczenia dla osób nieobjętych obowiązkiem ubezpieczenia zdrowotnego</t>
  </si>
  <si>
    <t>Dotacje na zadania bieżące</t>
  </si>
  <si>
    <t>Dotacje na zadania realizowane w trybie ustawy o pożytku publicznym (granty)</t>
  </si>
  <si>
    <t xml:space="preserve">    - Programy zdrowotne i profilaktyczne realizowane w trybie ustawy o pożytku 
      publicznym ( granty)</t>
  </si>
  <si>
    <r>
      <t xml:space="preserve">    - Realizacja zadań współfinansowanych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   
     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 - Telemedycyna</t>
    </r>
  </si>
  <si>
    <t>POMOC SPOŁECZNA</t>
  </si>
  <si>
    <t>Świadczenia rodzinne oraz składki na ubezpieczenia emerytalne i rentowe z ubezpieczenia społecznego</t>
  </si>
  <si>
    <t>85295</t>
  </si>
  <si>
    <t xml:space="preserve">    - Letni wypoczynek dzieci i młodzieży z rodzin ubogich - granty w 
      trybie ustawu o pożytku publicznym</t>
  </si>
  <si>
    <t xml:space="preserve">    - Przeciwdziałanie ubóstwu - granty w trybie ustawy o pożytku publicznym</t>
  </si>
  <si>
    <t xml:space="preserve">    - Forum Organizacji Pozarządowych</t>
  </si>
  <si>
    <t xml:space="preserve">    - Program "Profesja"</t>
  </si>
  <si>
    <t xml:space="preserve">    - Programy z zakresu pomocy społecznej</t>
  </si>
  <si>
    <t xml:space="preserve">    - Wydawanie kwartalnika "PULS"</t>
  </si>
  <si>
    <t>POZOSTAŁE ZADANIA W ZAKRESIE POLITYKI SPOŁECZNEJ</t>
  </si>
  <si>
    <t xml:space="preserve">   w tym m.in.na zadanie:</t>
  </si>
  <si>
    <t xml:space="preserve">     Służba zastępcza</t>
  </si>
  <si>
    <t>85395</t>
  </si>
  <si>
    <t xml:space="preserve">    - III-ecia edycja "Leonardo da Vinci"</t>
  </si>
  <si>
    <r>
      <t xml:space="preserve">    - zadania dofinansowywane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uropejskiej:</t>
    </r>
  </si>
  <si>
    <t xml:space="preserve">                  - Reorientacja zawodowa osób odchodzących z rolnictwa </t>
  </si>
  <si>
    <t xml:space="preserve">                  - Reorientacja zawodowa osób zagrożonych procesami restrukturyzacyjnymi </t>
  </si>
  <si>
    <t>EDUKACYJNA OPIEKA WYCHOWAWCZA</t>
  </si>
  <si>
    <t>Dotacje na zadania realizowane na podstawie porozumień między jednostkami samorządu terytorialnego</t>
  </si>
  <si>
    <r>
      <t xml:space="preserve">    - Wyrównywanie szans edukacyjnych poprzez programy stypendialne- 
      zadania dofinansowane  ze środków 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>nii</t>
    </r>
    <r>
      <rPr>
        <b/>
        <i/>
        <sz val="10"/>
        <rFont val="Times New Roman CE"/>
        <family val="1"/>
      </rPr>
      <t xml:space="preserve"> E</t>
    </r>
    <r>
      <rPr>
        <i/>
        <sz val="10"/>
        <rFont val="Times New Roman CE"/>
        <family val="1"/>
      </rPr>
      <t>uropejskiej</t>
    </r>
  </si>
  <si>
    <t xml:space="preserve">    - Stypendia dla uczniów </t>
  </si>
  <si>
    <t>85495</t>
  </si>
  <si>
    <t xml:space="preserve">    - Odpisy na Zakładowy Fundusz Świadczeń Socjalnych</t>
  </si>
  <si>
    <t xml:space="preserve">      dla nauczycieli emerytów i rencistów</t>
  </si>
  <si>
    <t>GOSPODARKA KOMUNALNA I OCHRONA ŚRODOWISKA</t>
  </si>
  <si>
    <t xml:space="preserve">    - Wojewódzki Bank Emisji</t>
  </si>
  <si>
    <t xml:space="preserve">    - Popularyzacja i propagowanie działań w zakresie ochrony </t>
  </si>
  <si>
    <t xml:space="preserve">      środowiska i edukacji ekologicznej</t>
  </si>
  <si>
    <t>KULTURA I OCHRONA DZIEDZICTWA NARODOWEGO</t>
  </si>
  <si>
    <t>Dotacja na działalność statutową dla instytucji kultury</t>
  </si>
  <si>
    <r>
      <t xml:space="preserve">            w tym</t>
    </r>
    <r>
      <rPr>
        <sz val="10"/>
        <rFont val="Times New Roman CE"/>
        <family val="1"/>
      </rPr>
      <t>:</t>
    </r>
    <r>
      <rPr>
        <i/>
        <sz val="10"/>
        <rFont val="Times New Roman CE"/>
        <family val="1"/>
      </rPr>
      <t xml:space="preserve"> - zadania finansowane przez Ministra Kultury</t>
    </r>
  </si>
  <si>
    <t>Dotacja na inwestycje</t>
  </si>
  <si>
    <t>Teatry muzyczne, opery, operetki</t>
  </si>
  <si>
    <r>
      <t xml:space="preserve">           w tym</t>
    </r>
    <r>
      <rPr>
        <sz val="10"/>
        <rFont val="Times New Roman CE"/>
        <family val="1"/>
      </rPr>
      <t>:</t>
    </r>
    <r>
      <rPr>
        <i/>
        <sz val="10"/>
        <rFont val="Times New Roman CE"/>
        <family val="1"/>
      </rPr>
      <t xml:space="preserve"> - zadania finansowane przez Ministra Kultury</t>
    </r>
  </si>
  <si>
    <t>Dotacja na remonty</t>
  </si>
  <si>
    <r>
      <t xml:space="preserve">            w tym</t>
    </r>
    <r>
      <rPr>
        <sz val="10"/>
        <rFont val="Times New Roman CE"/>
        <family val="1"/>
      </rPr>
      <t>:</t>
    </r>
    <r>
      <rPr>
        <i/>
        <sz val="10"/>
        <rFont val="Times New Roman CE"/>
        <family val="1"/>
      </rPr>
      <t xml:space="preserve"> - zadanie finansowane ze srodków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 xml:space="preserve">nii </t>
    </r>
    <r>
      <rPr>
        <b/>
        <i/>
        <sz val="10"/>
        <rFont val="Times New Roman CE"/>
        <family val="1"/>
      </rPr>
      <t>E</t>
    </r>
    <r>
      <rPr>
        <i/>
        <sz val="10"/>
        <rFont val="Times New Roman CE"/>
        <family val="1"/>
      </rPr>
      <t>uropejskiej</t>
    </r>
  </si>
  <si>
    <t>92195</t>
  </si>
  <si>
    <t xml:space="preserve">     - Upowszechnianie kultury,w tym:</t>
  </si>
  <si>
    <t xml:space="preserve">                     -Granty w trybie ustawy o pożytku publicznym</t>
  </si>
  <si>
    <t xml:space="preserve">                     -pozostałe zadania</t>
  </si>
  <si>
    <t xml:space="preserve">    - Nagrody okolicznościowe</t>
  </si>
  <si>
    <t xml:space="preserve">    - Wspieranie ludowego ruchu artystycznego</t>
  </si>
  <si>
    <t xml:space="preserve">    - Tworzenie kolekcji sztuki współczesnej </t>
  </si>
  <si>
    <t>926</t>
  </si>
  <si>
    <t>KULTURA FIZYCZNA I SPORT</t>
  </si>
  <si>
    <t>92605</t>
  </si>
  <si>
    <t>Zadania w zakresie kultury fizycznej i sportu</t>
  </si>
  <si>
    <t>Wynik budżetowy</t>
  </si>
  <si>
    <t>L.p.</t>
  </si>
  <si>
    <r>
      <t xml:space="preserve">  </t>
    </r>
    <r>
      <rPr>
        <b/>
        <sz val="11"/>
        <rFont val="Times New Roman CE"/>
        <family val="1"/>
      </rPr>
      <t xml:space="preserve"> Plan 
na  2005 r.
</t>
    </r>
  </si>
  <si>
    <t>%                        wzrostu              (kol.5/4)</t>
  </si>
  <si>
    <t>Dochody</t>
  </si>
  <si>
    <t>Wydatki</t>
  </si>
  <si>
    <t>Deficyt(-)
Nadwyżka (+)</t>
  </si>
  <si>
    <t>Przychody</t>
  </si>
  <si>
    <t>Przychody ze spłaty pożyczek</t>
  </si>
  <si>
    <t>4.1</t>
  </si>
  <si>
    <t>Przychody z nadwyżek z lat ubiegłych</t>
  </si>
  <si>
    <t>4.2</t>
  </si>
  <si>
    <t>Przychody z tytułu innych rozliczeń 
(wolne środki z lat ubiegłych)</t>
  </si>
  <si>
    <t xml:space="preserve">Przychody z zaciągniętych kredytów </t>
  </si>
  <si>
    <t>Przychody z emisji obligacji</t>
  </si>
  <si>
    <t>4.3</t>
  </si>
  <si>
    <t>Przychody z zaciągniętych pożyczek  na prefinansowanie wydatków</t>
  </si>
  <si>
    <t>Rozchody</t>
  </si>
  <si>
    <t>5.1</t>
  </si>
  <si>
    <t>Spłata otrzymanych kredytów</t>
  </si>
  <si>
    <t>5.2</t>
  </si>
  <si>
    <t>Spłata otrzymanych pożyczek na prefinansowanie wydatków</t>
  </si>
  <si>
    <r>
      <t>WYNIK BUDŻETOWY</t>
    </r>
    <r>
      <rPr>
        <b/>
        <sz val="10"/>
        <rFont val="Arial CE"/>
        <family val="0"/>
      </rPr>
      <t xml:space="preserve">
(w.1+w.4 -w.2 -w.5)</t>
    </r>
  </si>
  <si>
    <t xml:space="preserve">Pokrycie deficytu budżetowego </t>
  </si>
  <si>
    <t>Deficyt budżetowy</t>
  </si>
  <si>
    <t>Źródła pokrycia:</t>
  </si>
  <si>
    <t>1. Nadwyżka z lat ubiegłych</t>
  </si>
  <si>
    <t>2. Wolne środki z lat ubiegłych</t>
  </si>
  <si>
    <r>
      <t xml:space="preserve">   </t>
    </r>
    <r>
      <rPr>
        <b/>
        <sz val="12"/>
        <rFont val="Times New Roman CE"/>
        <family val="1"/>
      </rPr>
      <t xml:space="preserve">" Prognoza kwoty długu na 2005 rok i lata następne" </t>
    </r>
  </si>
  <si>
    <t>Lp</t>
  </si>
  <si>
    <t>Tytuł dłużny</t>
  </si>
  <si>
    <t>60041</t>
  </si>
  <si>
    <t>Infrastruktura portowa</t>
  </si>
  <si>
    <t>Zakup akcji</t>
  </si>
  <si>
    <t xml:space="preserve">          Zakup akcji Portu Lotniczego w Bydgoszczy</t>
  </si>
  <si>
    <t>Dotacje na  zadania bieżące</t>
  </si>
  <si>
    <t xml:space="preserve">      w Bydgoszczy</t>
  </si>
  <si>
    <t>Dotacje na inwestycje</t>
  </si>
  <si>
    <t xml:space="preserve">    - Rewitalizacja Zamku Golubskiego - zadanie dofinansowane ze środków</t>
  </si>
  <si>
    <t xml:space="preserve">                                                                             w tym  wydatki inwestycyjne</t>
  </si>
  <si>
    <t>l.p.</t>
  </si>
  <si>
    <t>priorytet działanie poddziałanie</t>
  </si>
  <si>
    <t>dochody budżetu Woj.Kujawsko-Pomorskiego z tyt. Refundacji 2006</t>
  </si>
  <si>
    <t>dochody budżetu Woj.Kujawsko-Pomorskiego z tyt. Refundacji 2007</t>
  </si>
  <si>
    <t>UE</t>
  </si>
  <si>
    <t>środki ERDF</t>
  </si>
  <si>
    <t>inne publiczne</t>
  </si>
  <si>
    <t>Priotytet 1</t>
  </si>
  <si>
    <t>Rozbudowa i modernizacja infrastruktury służącej wzmacnianiu konkurencyjności regionu</t>
  </si>
  <si>
    <t>Działanie 1.1</t>
  </si>
  <si>
    <t>Modernizacja i rozbudowa regionalnego układu transportowego</t>
  </si>
  <si>
    <t>Poddziałanie infrastruktura drogowa</t>
  </si>
  <si>
    <t>1.1.1</t>
  </si>
  <si>
    <t>Przebudowa drogi wojewódzkiej nr 240 Chojnice-Tuchola-Świecie od km 41+050 do km 51+525</t>
  </si>
  <si>
    <t>Zarząd Dróg Wojewódzkich</t>
  </si>
  <si>
    <t>600                 60013</t>
  </si>
  <si>
    <t>Przebudowa drogi wojewódzkiej nr 251 Kaliska-Inowrocław od km 64+560 do km 61+048 i od km 62+467 do km 63+659 i od km 66+459 do km 73+822</t>
  </si>
  <si>
    <t>Działanie 1.2</t>
  </si>
  <si>
    <t>Infrastruktura ochrony środowiska</t>
  </si>
  <si>
    <t>1.2</t>
  </si>
  <si>
    <t>332; 341; 343; 344; 345; 353</t>
  </si>
  <si>
    <t>Modernizacja urządzeń ochrony przeciwpowodziowej w dolinie Sartowice - Nowe</t>
  </si>
  <si>
    <t>Kujawsko-Pomorski Zarząd Melioracji i Urządzeń Wodnych Włocławek</t>
  </si>
  <si>
    <t>010                 01008</t>
  </si>
  <si>
    <t>Działanie 1.3</t>
  </si>
  <si>
    <t>Regionalna infrastruktura społeczna</t>
  </si>
  <si>
    <t>Poddziałanie Regionalna infrastruktura edukacyjna</t>
  </si>
  <si>
    <t>1.3.1</t>
  </si>
  <si>
    <t>36; 183</t>
  </si>
  <si>
    <t>Budowa części dydaktycznej Regionalnego centrum innowacyjności przy ATR w Bydgoszczy</t>
  </si>
  <si>
    <t>Akademia Techniczno-Rolnicza</t>
  </si>
  <si>
    <t>150                  15011</t>
  </si>
  <si>
    <t>Rozbudowa Wydziału Matematyki i Informatyki oraz Regionalnego Studium Informatycznego</t>
  </si>
  <si>
    <t>Poddziałanie Regionalna infrastruktura ochrony zdrowia</t>
  </si>
  <si>
    <t>1.3.2</t>
  </si>
  <si>
    <t>Telemedycyna w regionie Kujawsko-Pomorskim Etap I</t>
  </si>
  <si>
    <t>Województwo Kujawsko-Pomorskie</t>
  </si>
  <si>
    <t>851                   85195</t>
  </si>
  <si>
    <t>Poprawa funkcjonowania ratownictwa medycznego na terenie działania Wojewódzkiej Stacji Pogotowia Ratunkowego w Bydgoszczy</t>
  </si>
  <si>
    <t>851                   85141</t>
  </si>
  <si>
    <t>Rozwój procedur diagnostycznych w ramach Wojewódzkiego Ośrodka Leczenia Niewydolności Serca</t>
  </si>
  <si>
    <t>SP ZOZ Wojewódzki Szpital im. J. Biziela w Bydgoszczy</t>
  </si>
  <si>
    <t>851                  85111</t>
  </si>
  <si>
    <t>Przebudowa pomieszczeń bloków operacyjnych ogólnego i oddziałów ginekologii i urologii</t>
  </si>
  <si>
    <t>851                   85111</t>
  </si>
  <si>
    <t>Rozwój wysokospecjalistycznych procedur diagnostyczno-zabiegowych</t>
  </si>
  <si>
    <t>Odbudowa sprzętu diagnostycznego w Obwodzie Lecznictwa w Bydgoszczy</t>
  </si>
  <si>
    <t>851                  85121</t>
  </si>
  <si>
    <t>Modernizacja budynku szpitala</t>
  </si>
  <si>
    <t>Wojewódzki Szpital dla Nerwowo i Psychicznie Chorych im. J. Bednarza w Świeciu</t>
  </si>
  <si>
    <t>851                              85120</t>
  </si>
  <si>
    <t>Działanie 1.4</t>
  </si>
  <si>
    <t>Rozwój Turystyki i Kultury</t>
  </si>
  <si>
    <t>1.4</t>
  </si>
  <si>
    <t>INFOREN - informatyzacja i renowacja fiharmonii - Centrum Muzyki Europy Środkowej i Wschodniej</t>
  </si>
  <si>
    <t>Wielokulturowość, tolerancja, integracja - modernizacja Muzeum Etnograficznego w Toruniu</t>
  </si>
  <si>
    <t>Muzeum Etnograficzne im. Marii Znamierowskiej-Prufferowej w Toruniu</t>
  </si>
  <si>
    <t>Działanie 1.5</t>
  </si>
  <si>
    <t>Infrastruktura społeczeństwa informacyjnego</t>
  </si>
  <si>
    <t>1.5</t>
  </si>
  <si>
    <t>321; 322; 323</t>
  </si>
  <si>
    <t>Budowa regionalnej szerokopasmowej sieci teleinformatycznej w województwie kujawsko-pomorskim</t>
  </si>
  <si>
    <t>Kujawsko-Pomorska Sieć Informacyjna Sp.z o.o.</t>
  </si>
  <si>
    <t>"INFOBIBNET" - Informacja, Biblioteka, Sieć</t>
  </si>
  <si>
    <t>Wojewódzka Biblioteka Publiczna -Książnica Kopernikańska</t>
  </si>
  <si>
    <t>921                   92116</t>
  </si>
  <si>
    <t>Priotytet 2</t>
  </si>
  <si>
    <t>Wzmocnienie rozwoju zasobów ludzkich w regionach</t>
  </si>
  <si>
    <t>Działanie 2.1</t>
  </si>
  <si>
    <t>Rozwój umiejętności powiązany z potrzebami regionalnego rynku pracy i możliwości kształcenia ustawicznego w regionie</t>
  </si>
  <si>
    <t>2.1</t>
  </si>
  <si>
    <t>Wojewódzki Urząd Pracy</t>
  </si>
  <si>
    <t>Działanie 2.2</t>
  </si>
  <si>
    <t>Wyrównywanie szans edukacyjnych poprzez programy stypendialne</t>
  </si>
  <si>
    <t>Urząd Marszałkowski</t>
  </si>
  <si>
    <t xml:space="preserve">  854             85415</t>
  </si>
  <si>
    <t>19.</t>
  </si>
  <si>
    <t xml:space="preserve">803                 80309  </t>
  </si>
  <si>
    <t>Działanie 2.3</t>
  </si>
  <si>
    <t>Reorientacja zawodowa osób odchodzących z rolnictwa</t>
  </si>
  <si>
    <t>20.</t>
  </si>
  <si>
    <t>2.3</t>
  </si>
  <si>
    <t>Działanie 2.4</t>
  </si>
  <si>
    <t>Reorientacja zawodowa osób zagrożonych procesami restrukturyzacyjnymi</t>
  </si>
  <si>
    <t>21.</t>
  </si>
  <si>
    <t>2.4</t>
  </si>
  <si>
    <t>Działanie 2.5</t>
  </si>
  <si>
    <t>Promocja przedsiębiorczości</t>
  </si>
  <si>
    <t>22.</t>
  </si>
  <si>
    <t>2.5</t>
  </si>
  <si>
    <t>150                15011</t>
  </si>
  <si>
    <t>Działanie 2.6</t>
  </si>
  <si>
    <t>Regionalne Strategie Innowacyjne i transfer wiedzy</t>
  </si>
  <si>
    <t>23.</t>
  </si>
  <si>
    <t>2.6</t>
  </si>
  <si>
    <t>150               15011</t>
  </si>
  <si>
    <t>Priotytet 3</t>
  </si>
  <si>
    <t>Rozwój lokalny</t>
  </si>
  <si>
    <t>Działanie 3.2</t>
  </si>
  <si>
    <t>Obszary podlegające restrukturyzacji</t>
  </si>
  <si>
    <t>24.</t>
  </si>
  <si>
    <t>3.2</t>
  </si>
  <si>
    <t>Odbudowa, rekonstrukcja i stylizacja obiektów Muzeum Archologicznego w Biskupinie</t>
  </si>
  <si>
    <t>Działanie 3.3</t>
  </si>
  <si>
    <t>Zdegradowane obszary miejskie, poprzemysłowe i powojskowe</t>
  </si>
  <si>
    <t>25.</t>
  </si>
  <si>
    <t>3.3.1</t>
  </si>
  <si>
    <t>164,352,353</t>
  </si>
  <si>
    <t>Zarząd Oddziału PTTK Golub Dobrzyń</t>
  </si>
  <si>
    <t>Działanie 3.4</t>
  </si>
  <si>
    <t>Mikroprzedsiębiorstwa</t>
  </si>
  <si>
    <t>26.</t>
  </si>
  <si>
    <t>3.4</t>
  </si>
  <si>
    <t>161;163</t>
  </si>
  <si>
    <t>150                       15011</t>
  </si>
  <si>
    <t>Priotytet 4</t>
  </si>
  <si>
    <t>Pomoc techniczna</t>
  </si>
  <si>
    <t>Działanie 4.1</t>
  </si>
  <si>
    <t>27.</t>
  </si>
  <si>
    <t>411;412;413</t>
  </si>
  <si>
    <t>Wsparcie procesu wdrażania ZPORR - wydatki limitowane</t>
  </si>
  <si>
    <t>Działanie 4.2</t>
  </si>
  <si>
    <t>Wsparcie procesu wdrażania ZPORR - wydatki nielimitowane</t>
  </si>
  <si>
    <t>28.</t>
  </si>
  <si>
    <t>Działanie 4.3</t>
  </si>
  <si>
    <t>Działania informacyjne i promocyjne</t>
  </si>
  <si>
    <t>29.</t>
  </si>
  <si>
    <t>411;415</t>
  </si>
  <si>
    <t>Przepływy finansowe z budżetu województwa</t>
  </si>
  <si>
    <t>Przepływy finansowe - inne podmioty</t>
  </si>
  <si>
    <t>klasyfik. budżetowa
dział/rozdz</t>
  </si>
  <si>
    <t>klasyfik. dziedzin interwencji</t>
  </si>
  <si>
    <t>Wojewódzka Stacja Pogotownia Ratunkowego w Bydgoszczy</t>
  </si>
  <si>
    <t>Rewitalizacja Zamku Golubskiego</t>
  </si>
  <si>
    <t>* dotyczy budżetu województwa i budżetu państwa</t>
  </si>
  <si>
    <r>
      <t>inwestycyjne</t>
    </r>
    <r>
      <rPr>
        <b/>
        <sz val="8"/>
        <color indexed="8"/>
        <rFont val="Arial"/>
        <family val="2"/>
      </rPr>
      <t>*</t>
    </r>
  </si>
  <si>
    <t>921                                           92195</t>
  </si>
  <si>
    <t>921                                       92118</t>
  </si>
  <si>
    <t>921                                                92108</t>
  </si>
  <si>
    <t>Przewidywana kwota długu na dzień 31.12.2004 r.</t>
  </si>
  <si>
    <t xml:space="preserve">        Prognozowane kwoty długu wg stanu na koniec roku</t>
  </si>
  <si>
    <t>2005 r.</t>
  </si>
  <si>
    <t>2006 r.</t>
  </si>
  <si>
    <t>2007 r.</t>
  </si>
  <si>
    <t>1.</t>
  </si>
  <si>
    <t>Wyemitowane papiery wartościowe</t>
  </si>
  <si>
    <t xml:space="preserve"> -      </t>
  </si>
  <si>
    <t>2.</t>
  </si>
  <si>
    <t>Kredyty:     - długoterminowe</t>
  </si>
  <si>
    <t xml:space="preserve">                  - krótkoterminowe</t>
  </si>
  <si>
    <t>3.</t>
  </si>
  <si>
    <t>Pożyczki:   - długoterminowe</t>
  </si>
  <si>
    <t>4.</t>
  </si>
  <si>
    <t>Potencjalne kwoty zadłużenia z tytułu udzielonych poręczeń</t>
  </si>
  <si>
    <t>5.</t>
  </si>
  <si>
    <t>Przyjęte depozyty</t>
  </si>
  <si>
    <t>6.</t>
  </si>
  <si>
    <t>Wymagalne zobowiązania:</t>
  </si>
  <si>
    <t>a/ jednostek budżetowych,</t>
  </si>
  <si>
    <t>b/ pozostałych jednostek  (zakładów                                                budżetowych, gospodarstw pomocniczych, funduszy),</t>
  </si>
  <si>
    <t>wynikające z:</t>
  </si>
  <si>
    <t xml:space="preserve">  - ustaw,</t>
  </si>
  <si>
    <t xml:space="preserve">  - orzeczeń sądu,</t>
  </si>
  <si>
    <t xml:space="preserve">  - innych tytułów ( w tym: z dostaw towarów i usług, składek na ubezpieczenia społeczne i fundusz pracy)</t>
  </si>
  <si>
    <t>7.</t>
  </si>
  <si>
    <t>Ogółem kwota zadłużenia</t>
  </si>
  <si>
    <t>8.</t>
  </si>
  <si>
    <t>Prognozowane dochody budżetowe</t>
  </si>
  <si>
    <t>9.</t>
  </si>
  <si>
    <t>Relacja kwoty długu w kolejnych latach do dochodów budżetowych (maksymalna - 60 %)</t>
  </si>
  <si>
    <t>Załącznik  Nr 5  do Uchwały</t>
  </si>
  <si>
    <t xml:space="preserve">Sejmiku Województwa </t>
  </si>
  <si>
    <r>
      <t xml:space="preserve"> </t>
    </r>
    <r>
      <rPr>
        <b/>
        <sz val="12"/>
        <rFont val="Times New Roman CE"/>
        <family val="1"/>
      </rPr>
      <t xml:space="preserve">"Harmonogram spłaty zaciągniętych kredytów pożyczek" </t>
    </r>
  </si>
  <si>
    <t>Lp.</t>
  </si>
  <si>
    <t>Przewidywane wykonanie 2004 r.</t>
  </si>
  <si>
    <t>Plan</t>
  </si>
  <si>
    <t>2008 r.</t>
  </si>
  <si>
    <t>Prognoza spłaty rat kredytu zaciągniętego w 2000 r.</t>
  </si>
  <si>
    <t>Prognoza spłaty rat kredytu zaciągniętego w 2001 r.</t>
  </si>
  <si>
    <t>Prognoza spłaty rat kredytu zaciągniętego w 2002 r.</t>
  </si>
  <si>
    <t>Prognoza spłaty rat kredytu zaciągniętego w 2003 r.</t>
  </si>
  <si>
    <t>Prognoza spłat rat pożyczek zaciągniętych w  2004 r. na prefinansowanie</t>
  </si>
  <si>
    <t>Razem spłaty rat kredytów i pożyczek w kolejnych latach</t>
  </si>
  <si>
    <t>Spłata odsetek od zaciągniętych kredytów</t>
  </si>
  <si>
    <t>Spłata odsetek od zaciągniętych pożyczek na  prefinansowanie</t>
  </si>
  <si>
    <t>Potencjalne kwoty spłat z tytułu udzielonych poręczeń</t>
  </si>
  <si>
    <t>10.</t>
  </si>
  <si>
    <t>Wielkość długu z tytułu kredytów i pożyczek na koniec okresu</t>
  </si>
  <si>
    <t>11.</t>
  </si>
  <si>
    <t>Potencjalne zadłużenie z tytułu udzielonych poręczeń na koniec okresu</t>
  </si>
  <si>
    <t>12.</t>
  </si>
  <si>
    <t>Wielkość długu na koniec okresu (w. 10+11)</t>
  </si>
  <si>
    <t>13.</t>
  </si>
  <si>
    <t>Spłata kredytów i pożyczek wraz z odsetkami  oraz potencjalnych poręczeń w kolejnych latach (w .6+7+8+9)</t>
  </si>
  <si>
    <t>14.</t>
  </si>
  <si>
    <t>Planowane dochody województwa w kolejnych latach</t>
  </si>
  <si>
    <t>15.</t>
  </si>
  <si>
    <t>Planowany deficyt budżetowy</t>
  </si>
  <si>
    <t>15.1</t>
  </si>
  <si>
    <t xml:space="preserve">Planowany deficyt budżetowy sfinansowany innymi przychodami niż nadwyżka z lat ubiegłych </t>
  </si>
  <si>
    <t>16.</t>
  </si>
  <si>
    <t xml:space="preserve">Relacja spłaty kredytów  i pożyczek wraz z odsetkami ( za wyjątkiem pożyczek zaciągniętych na prefinansowanie wydatków dotyczących zadań dofinansowywanych z Unii Europejskiej) 
oraz potencjalnych poręczeń w kolejnych latach do dochodów budżetu - maksymalna - 15% [(wiersz 13- wiersz 5)/14*100 - wiersz 5 ]                                  
</t>
  </si>
  <si>
    <t>17.</t>
  </si>
  <si>
    <t>Relacja kwoty długu  w kolejnych latach do dochodów budżetu
(maksymalna - 60%)     (wiersz 12/14*100)</t>
  </si>
  <si>
    <t>18.</t>
  </si>
  <si>
    <t>30.</t>
  </si>
  <si>
    <t>31.</t>
  </si>
  <si>
    <t>Relacja kwoty deficytu budżetowego do dochodów województwa ( nie stosuje się do kwoty deficytu sfinansowanego nadwyżką  budżetową z lat ubiegłych) - maksymalna na 2005 r. - 29,3%   (wiersz 15.1 /14*100)</t>
  </si>
  <si>
    <t>Innych tytułów dłużnych brak</t>
  </si>
  <si>
    <t>Załącznik Nr  6 do Uchwały</t>
  </si>
  <si>
    <t>Zadania inwestycyjne w roku 2005</t>
  </si>
  <si>
    <t>Poz.</t>
  </si>
  <si>
    <t>Dział           Rozdział</t>
  </si>
  <si>
    <t>Zadanie inwestycyjne</t>
  </si>
  <si>
    <t>Jednostka realizująca</t>
  </si>
  <si>
    <t>Okres realizacji programu rozp./zakoń.</t>
  </si>
  <si>
    <t>Ogólny koszt zadania</t>
  </si>
  <si>
    <t>Przewidywane nakłady do końca 2004 r.</t>
  </si>
  <si>
    <t>Stan zaawansowania robót</t>
  </si>
  <si>
    <t>Wydatki z budżetu w 2005 r.</t>
  </si>
  <si>
    <t>Wydatki wg źródeł finansowania</t>
  </si>
  <si>
    <t>Środki z innych źródeł</t>
  </si>
  <si>
    <t>Dotacje celowe</t>
  </si>
  <si>
    <t>Środki własne Województwa</t>
  </si>
  <si>
    <t>Środki z UE</t>
  </si>
  <si>
    <t>O10</t>
  </si>
  <si>
    <t>x</t>
  </si>
  <si>
    <t>Zakup sprzętu komputerowego i środków transportu</t>
  </si>
  <si>
    <t>Kuj.-Pom. Zarząd Melioracji i Urządzeń Wodnych we Włocławku</t>
  </si>
  <si>
    <t>Budowa urządzeń melioracji wodnych</t>
  </si>
  <si>
    <t>1997/2008</t>
  </si>
  <si>
    <t>Program Aktywizacji Obszarów Wiejskich-komponent A</t>
  </si>
  <si>
    <t>Urząd Marszałkowski w Toruniu</t>
  </si>
  <si>
    <t>Zakup autobusów szynowych</t>
  </si>
  <si>
    <t>2002/2006</t>
  </si>
  <si>
    <t>Zakup sprzętu do utrzymania dróg</t>
  </si>
  <si>
    <t>Zarząd Dróg Wojewódzkich w Bydgoszczy</t>
  </si>
  <si>
    <t>Zakup komputerów, oprogramowania, sprzętu technicznego i biurowego, samochodu</t>
  </si>
  <si>
    <t>"Bezpieczny Region" - wydatki inwestycyjne</t>
  </si>
  <si>
    <t>"Bezpieczny Region" - zakupy inwestycyjne</t>
  </si>
  <si>
    <t>Modernizacja budynku</t>
  </si>
  <si>
    <t>Kujawsko-Pomorskie Centrum Edukacji Nauczycieli w Bydgoszczy</t>
  </si>
  <si>
    <t>Zakup sprzętu komputerowego z oprogramowaniem</t>
  </si>
  <si>
    <t>rok 2006</t>
  </si>
  <si>
    <t>rok 2007</t>
  </si>
  <si>
    <t>2.2</t>
  </si>
  <si>
    <t>wydatki łączne
kol. 23+24+25+26</t>
  </si>
  <si>
    <t>Załącznik Nr 8 do Uchwały</t>
  </si>
  <si>
    <t>Sejmiku Województwa Kujawsko-Pomorskiego</t>
  </si>
  <si>
    <t>Nr      /       /05 z dnia             2005 r.</t>
  </si>
  <si>
    <t xml:space="preserve">Wprowadza się do budżetu Województwa Kujawsko-Pomorskiego na 2005 r. zatwierdzonego Uchwałą Nr XXIX/363/05 Sejmiku Województwa Kujawsko-Pomorskiego z dnia 29 grudnia 2004 r.                                          </t>
  </si>
  <si>
    <t xml:space="preserve">Priorytet   </t>
  </si>
  <si>
    <t xml:space="preserve">Tytuł </t>
  </si>
  <si>
    <t>Realizator</t>
  </si>
  <si>
    <t>klasyfikacja budżetowa</t>
  </si>
  <si>
    <t xml:space="preserve">bieżące*                      </t>
  </si>
  <si>
    <t>inwestycyjne*</t>
  </si>
  <si>
    <t>I</t>
  </si>
  <si>
    <t>SPO Restrukturyzacja i modernizacja sektora żywnościowego oraz rozwój obszarów wiejskich</t>
  </si>
  <si>
    <t>Sektorowy Program Operacyjny                                       "Restrukturyzacja i modernizacja sektora żywnościowego oraz rozwój obszarów wiejskich"</t>
  </si>
  <si>
    <t>01036</t>
  </si>
  <si>
    <t>* - dotyczy budżetu Województwa Kujawsko-Pomorskiego i budżetu państwa</t>
  </si>
  <si>
    <r>
      <t xml:space="preserve">Załącznik </t>
    </r>
    <r>
      <rPr>
        <b/>
        <sz val="10"/>
        <rFont val="Times New Roman"/>
        <family val="1"/>
      </rPr>
      <t xml:space="preserve">Nr 8 a </t>
    </r>
    <r>
      <rPr>
        <sz val="10"/>
        <rFont val="Times New Roman"/>
        <family val="1"/>
      </rPr>
      <t xml:space="preserve">pn. </t>
    </r>
    <r>
      <rPr>
        <b/>
        <sz val="10"/>
        <rFont val="Times New Roman"/>
        <family val="1"/>
      </rPr>
      <t>"Działania i projekty realizowane w ramach Sektorowych Programów Operacyjnych w 2005 r.":</t>
    </r>
  </si>
  <si>
    <r>
      <t xml:space="preserve">wydatki łączne         </t>
    </r>
    <r>
      <rPr>
        <i/>
        <sz val="8"/>
        <color indexed="8"/>
        <rFont val="Times New Roman"/>
        <family val="1"/>
      </rPr>
      <t>kol. 7+10</t>
    </r>
  </si>
  <si>
    <r>
      <t xml:space="preserve">UE                </t>
    </r>
    <r>
      <rPr>
        <i/>
        <sz val="8"/>
        <color indexed="8"/>
        <rFont val="Times New Roman"/>
        <family val="1"/>
      </rPr>
      <t>kol. 8+9</t>
    </r>
  </si>
  <si>
    <r>
      <t xml:space="preserve">Publiczny Wkład
Krajowy          </t>
    </r>
    <r>
      <rPr>
        <i/>
        <sz val="8"/>
        <color indexed="8"/>
        <rFont val="Times New Roman"/>
        <family val="1"/>
      </rPr>
      <t>kol.11+12</t>
    </r>
    <r>
      <rPr>
        <b/>
        <sz val="8"/>
        <color indexed="8"/>
        <rFont val="Times New Roman"/>
        <family val="1"/>
      </rPr>
      <t xml:space="preserve">
</t>
    </r>
  </si>
  <si>
    <t>Załącznik Nr 9 do Uchwały</t>
  </si>
  <si>
    <t>program</t>
  </si>
  <si>
    <t>nazwa programu</t>
  </si>
  <si>
    <t>klasyfikacja budżetowa
dział/rozdz.</t>
  </si>
  <si>
    <t xml:space="preserve">wydatki łączne                kol. 9+13
</t>
  </si>
  <si>
    <t>wydatki budżetu Woj.Kujawsko-Pomorskiego rok 2006</t>
  </si>
  <si>
    <t>wydatki budżetu Woj.Kujawsko-Pomorskiego rok 2007</t>
  </si>
  <si>
    <t>UE             kol. 10+11</t>
  </si>
  <si>
    <t>% dofinansowania</t>
  </si>
  <si>
    <t xml:space="preserve">Publiczny Wkład
Krajowy kol. 14+15
</t>
  </si>
  <si>
    <t>środki UE</t>
  </si>
  <si>
    <t>bieżące*</t>
  </si>
  <si>
    <t>INTERREG III C Strefa Południowa</t>
  </si>
  <si>
    <t>INTERREG III C</t>
  </si>
  <si>
    <t xml:space="preserve">1. Urząd Marszałkowski               2. Regionalny Ośrodek                                                                                                                           Polityki Społecznej                                  3. WUP        </t>
  </si>
  <si>
    <t>Dział 750   Rozdział 75095</t>
  </si>
  <si>
    <t xml:space="preserve">A </t>
  </si>
  <si>
    <t>ADEP</t>
  </si>
  <si>
    <t>INTERREG III B BSR</t>
  </si>
  <si>
    <t>INTERREG III B</t>
  </si>
  <si>
    <t xml:space="preserve">1. Urząd Marszałkowski               2. Kujawsko-Pomorskie Biuro Planowania Przestrzennego i Regionalnego                                                                                   </t>
  </si>
  <si>
    <t>DEFRIS</t>
  </si>
  <si>
    <t>* dotyczy budżetu województwa</t>
  </si>
  <si>
    <r>
      <t xml:space="preserve">W załączniku </t>
    </r>
    <r>
      <rPr>
        <b/>
        <sz val="16"/>
        <rFont val="Times New Roman CE"/>
        <family val="1"/>
      </rPr>
      <t>Nr 9</t>
    </r>
    <r>
      <rPr>
        <sz val="16"/>
        <rFont val="Times New Roman CE"/>
        <family val="1"/>
      </rPr>
      <t xml:space="preserve"> pn. </t>
    </r>
    <r>
      <rPr>
        <b/>
        <sz val="16"/>
        <rFont val="Times New Roman CE"/>
        <family val="1"/>
      </rPr>
      <t>"Projekty realizowane w ramach INICJATYW WSPÓLNOTOWYCH w 2005 roku"</t>
    </r>
    <r>
      <rPr>
        <sz val="16"/>
        <rFont val="Times New Roman CE"/>
        <family val="1"/>
      </rPr>
      <t xml:space="preserve"> do Uchwały Nr XXIX/364/04 Sejmiku Województwa Kujawsko-Pomorskiego z dnia 29 grudnia 2004 r. w sprawie uchwalenia budżetu Województwa Kujawsko-Pomorskiego na 2005 r.</t>
    </r>
  </si>
  <si>
    <r>
      <t xml:space="preserve">A - </t>
    </r>
    <r>
      <rPr>
        <sz val="12"/>
        <rFont val="Times New Roman CE"/>
        <family val="1"/>
      </rPr>
      <t>Stan przed zmianą</t>
    </r>
  </si>
  <si>
    <r>
      <t xml:space="preserve">B - </t>
    </r>
    <r>
      <rPr>
        <sz val="12"/>
        <rFont val="Times New Roman CE"/>
        <family val="1"/>
      </rPr>
      <t>Zmiana</t>
    </r>
  </si>
  <si>
    <r>
      <t xml:space="preserve">C - </t>
    </r>
    <r>
      <rPr>
        <sz val="12"/>
        <rFont val="Times New Roman CE"/>
        <family val="1"/>
      </rPr>
      <t>Plan po zmianie</t>
    </r>
  </si>
  <si>
    <t>Załącznik Nr 12 do Uchwały</t>
  </si>
  <si>
    <t>Nr                 z dnia     .05.2005 r.</t>
  </si>
  <si>
    <t xml:space="preserve">Sejmiku Województwa Kujawsko-Pomorskiego z dnia 29 grudnia 2004 r. w sprawie uchwalenia budżetu województwa na 2005 r. </t>
  </si>
  <si>
    <t>wprowadza się następujące zmiany:</t>
  </si>
  <si>
    <t>*</t>
  </si>
  <si>
    <t>Stan środków pieniężnych na 01.01.2005 r.</t>
  </si>
  <si>
    <t>Przychody (dochody)</t>
  </si>
  <si>
    <t>Stan środków pieniężnych na 31.05.2005 r.</t>
  </si>
  <si>
    <t>a</t>
  </si>
  <si>
    <t>b</t>
  </si>
  <si>
    <t>c</t>
  </si>
  <si>
    <t>Kujawsko-Pomorskie Biuro Planowania Przestrzennego i Regionalnego we Włocławku</t>
  </si>
  <si>
    <t>Zespół Szkół Nr 33 Specjalnych dla Dzieci i Młodzieży Przewlekle Chorej w Bydgoszczy</t>
  </si>
  <si>
    <t>Zespół Szkół Specjalnych nr 1 w Ciechocinku</t>
  </si>
  <si>
    <t>Medyczne Studium Zawodowe w Ciechocinku</t>
  </si>
  <si>
    <t>Szkoła Policealna Pracowników Służb Społecznych w Toruniu</t>
  </si>
  <si>
    <t>Medyczne Studium Zawodowe im. M. Kopernika w Toruniu</t>
  </si>
  <si>
    <t xml:space="preserve">Medyczne Studium Zawodowe w Świeciu </t>
  </si>
  <si>
    <t>Zespół Szkół Medycznych w Inowrocławiu</t>
  </si>
  <si>
    <t>Nauczycielskie Kolegium Języków Obcych w Toruniu</t>
  </si>
  <si>
    <t>Nauczycielskie Kolegium Języków Obcych w Bydgoszczy</t>
  </si>
  <si>
    <t>Kujawsko-Pomorskie Centrum Edukacji Nauczycieli w Toruniu</t>
  </si>
  <si>
    <t>Biblioteka Pedagogiczna w Toruniu</t>
  </si>
  <si>
    <t>Wojewódzka Biblioteka Pedagogiczna w Bydgoszczy</t>
  </si>
  <si>
    <t>"Profilaktyka" - Urząd Marszałkowski           w Toruniu</t>
  </si>
  <si>
    <t>Regionalny Ośrodek Polityki Społecznej</t>
  </si>
  <si>
    <t>Specjalne ośrodki szkolno-wychowawcze</t>
  </si>
  <si>
    <t>Specjalny Ośrodek Szkolno-Wychowawczy w Toruniu</t>
  </si>
  <si>
    <t>Specjalny Ośrodek Szkolno-Wychowawczy Nr 2 dla Dzieci i Młodzieży Słabo Słyszącej i Niesłyszącej w Bydgoszczy</t>
  </si>
  <si>
    <t>Specjalny Ośrodek Szkolno-Wychowawczy Nr 1 dla Dzieci i Młodzieży Słabo Widzącej i Niewidomej w Bydgoszczy</t>
  </si>
  <si>
    <t>Okręgowy Ośrodek Dokształcania Zawodowego w Bydgoszczy</t>
  </si>
  <si>
    <t>a - plan na 2005 r.</t>
  </si>
  <si>
    <t>b - zmiana planu</t>
  </si>
  <si>
    <t>c - plan po zmianach na 2005 r.</t>
  </si>
  <si>
    <r>
      <t xml:space="preserve">W załączniku </t>
    </r>
    <r>
      <rPr>
        <b/>
        <sz val="10"/>
        <rFont val="Times New Roman CE"/>
        <family val="1"/>
      </rPr>
      <t>Nr 15</t>
    </r>
    <r>
      <rPr>
        <sz val="10"/>
        <rFont val="Times New Roman CE"/>
        <family val="1"/>
      </rPr>
      <t xml:space="preserve"> pn. </t>
    </r>
    <r>
      <rPr>
        <b/>
        <sz val="10"/>
        <rFont val="Times New Roman CE"/>
        <family val="1"/>
      </rPr>
      <t xml:space="preserve">"Plan przychodów i wydatków środków specjalnych na rok 2005" </t>
    </r>
    <r>
      <rPr>
        <sz val="10"/>
        <rFont val="Times New Roman CE"/>
        <family val="1"/>
      </rPr>
      <t xml:space="preserve">do uchwały Nr XXIX/363/04 </t>
    </r>
  </si>
  <si>
    <t xml:space="preserve">Załącznik Nr 13 do Uchwały </t>
  </si>
  <si>
    <t>Nr .../.../05 z dnia          2005 r.</t>
  </si>
  <si>
    <t>Rozdział Typ rachunku</t>
  </si>
  <si>
    <t>Stan środków pieniężnych na początek okresu</t>
  </si>
  <si>
    <t>w tym inwestycyjne</t>
  </si>
  <si>
    <t>Stan środków pieniężnych na koniec okresu</t>
  </si>
  <si>
    <t>Na zasadach określonych w ustawie o finansach publicznych</t>
  </si>
  <si>
    <t>II</t>
  </si>
  <si>
    <t>Na zasadach określonych w Uchwale Sejmiku Nr XXXI/397/05 z dnia 28 lutego 2005 r.</t>
  </si>
  <si>
    <t>Zespół Szkół Specjalnych Nr 33 dla Dzieci i Młodzieży Przewlekle Chorej w Bydgoszczy</t>
  </si>
  <si>
    <t>Medyczne Studium Zawodowe w Świeciu</t>
  </si>
  <si>
    <t>Medyczne Studium Zawodowe w Toruniu</t>
  </si>
  <si>
    <t>Pedagogiczna BibliotekaWojewódzka w Bydgoszczy</t>
  </si>
  <si>
    <t>Specjalny Ośrodek Szkolno-Wychowawczy im. J. Korczaka w Toruniu</t>
  </si>
  <si>
    <t>Specjalny Ośrodek Szkolno-Wychowawczy dla Dzieci i Młodzieży Słabo Słyszącej i Niesłyszącej w Bydgoszczy</t>
  </si>
  <si>
    <t>Specjalny Ośrodek Szkolno-Wychowawczy dla Dzieci i Młodzieży Słabo Widzącej i Niewidomej w Bydgoszczy</t>
  </si>
  <si>
    <t xml:space="preserve">RAZEM </t>
  </si>
  <si>
    <t xml:space="preserve">Wprowadza się do budżetu Województwa Kujawsko-Pomorskiego na 2005 r. zatwierdzonego                                                                          Uchwałą Nr XXIX/363/05 Sejmiku Województwa Kujawsko-Pomorskiego z dnia 29 grudnia 2004 r.         </t>
  </si>
  <si>
    <t xml:space="preserve">Załącznik Nr  10  do Uchwały </t>
  </si>
  <si>
    <t xml:space="preserve">Nr     /   /05 z dnia   .  .2005 r.   </t>
  </si>
  <si>
    <t>(z późn. zmianami) do uchwały Nr XXIX/363/04 Sejmiku Województwa Kujawsko-Pomorskiego z dnia 29 grudnia 2004 r.</t>
  </si>
  <si>
    <t>w sprawie uchwalenia budżetu województwa na 2005 r. wprowadza się następujące zmiany:</t>
  </si>
  <si>
    <t>Plan             na 2005 r.</t>
  </si>
  <si>
    <t>Zwiększenie</t>
  </si>
  <si>
    <t>Zmniejszenie</t>
  </si>
  <si>
    <t xml:space="preserve">Plan po zmianach </t>
  </si>
  <si>
    <t>I    DOTACJE PODMIOTOWE I CELOWE Z BUDŻETU WOJEWÓDZTWA DLA  WOJEWÓDZKICH SAMORZĄDOWYCH JEDNOSTEK ORGANIZACYJNYCH</t>
  </si>
  <si>
    <t>Wojewódzki Szpital im. J. Biziela w Bydgoszczy</t>
  </si>
  <si>
    <t>Modernizacja obiektów, zakup aparatury medycznej</t>
  </si>
  <si>
    <t xml:space="preserve">w tym: </t>
  </si>
  <si>
    <t>Rozwój procedur diagnostycznych w ramach Wojewódzkiego Ośrodka Leczenia Niewydolności Serca - ZPORR</t>
  </si>
  <si>
    <t>Przebudowa pomieszczeń bloków operacyjnych ogólnego i oddziałów ginekologii i urologii - ZPORR</t>
  </si>
  <si>
    <t>Modernizacja budynku szpitala - ZPORR</t>
  </si>
  <si>
    <t>Odbudowa sprzętu diagnostycznego w Obwodzie Lecznictwa w Bydgoszczy - ZPORR</t>
  </si>
  <si>
    <t>Wojewódzka Stacja Pogotowia Ratunkowego w Bydgoszczy</t>
  </si>
  <si>
    <t>Zmiana sposobu użytkowania pomieszczeń</t>
  </si>
  <si>
    <t>Wojewódzka Biblioteka Publiczna - Książnica Kopernikańska w Toruniu</t>
  </si>
  <si>
    <t>działalność statutowa</t>
  </si>
  <si>
    <t>w tym: finansowana z dotacji z miasta Toruń</t>
  </si>
  <si>
    <t>Odbudowa, rekonstrukcja i stylizacja obiektów Muzeum - ZPORR</t>
  </si>
  <si>
    <t>Zadanie objęte mecenatem państwa - zakup nowości wydawniczych</t>
  </si>
  <si>
    <t xml:space="preserve">III. POZOSTAŁE DOTACJE DLA PODMIOTÓW NIEZALICZONYCH DO SEKTORA FINANSÓW PUBLICZNYCH              </t>
  </si>
  <si>
    <t xml:space="preserve">Regionalne Strategie Innowacyjne i transfer wiedzy - ZPORR </t>
  </si>
  <si>
    <t xml:space="preserve"> - dotacja podmiotowa dla jednostek zaliczanych do sektora finansów publicznych</t>
  </si>
  <si>
    <t xml:space="preserve"> - dotacja podmiotowa dla niepublicznej szkoły wyższej</t>
  </si>
  <si>
    <t xml:space="preserve">Projekt współfinansowany ze środków Unii Europejskiej - Rozbudowa Wydziału Matematyki i Informatyki oraz Regionalnego Studium Informatycznego UMK w Toruniu </t>
  </si>
  <si>
    <t>Akademia Techniczno-Rolnicza                     w Bydgoszczy</t>
  </si>
  <si>
    <t xml:space="preserve">Projekt współfinansowany ze środków Unii Europejskiej - Budowa części dydaktycznej Regionalnego Centrum Innowacyjności przy ATR w Bydgoszczy </t>
  </si>
  <si>
    <t>Razem (Ogółem+V)</t>
  </si>
  <si>
    <t xml:space="preserve">Wprowadza się korektę zapisu dotacji w pozycji " Wojewódzka Stacja Pogotowia Ratunkowego w Bydgoszczy. Projekt </t>
  </si>
  <si>
    <t>realizowany ze środków Unii Europejskiej" wykazanej w dotychczasowym załączniku, jest 495.800 zł winno być 495.810 zł.</t>
  </si>
  <si>
    <t xml:space="preserve">* Oznaczone kwoty są wyższe o dokonaną korektę, tj. o 10 zł. </t>
  </si>
  <si>
    <t>Dotacje celowe dla podmiotów niezaliczanych do sektora finansów publicznych</t>
  </si>
  <si>
    <t xml:space="preserve">                  - Mikroprzedsiębiorstwa - ZPORR</t>
  </si>
  <si>
    <t xml:space="preserve">                  - Promocja przedsiębiorczości - ZPORR</t>
  </si>
  <si>
    <t>na zadania bieżące</t>
  </si>
  <si>
    <t>na zadania inwestycyjne</t>
  </si>
  <si>
    <t>Dotacje celowe dla prowadzących i rozpoczynających działalność gospodarczą (Program Aktywizacji Obszrarów Wiejskich - Komponent A)</t>
  </si>
  <si>
    <t xml:space="preserve"> - Rozwój umiejętności powiązany z potrzebami regionalnego rynku pracy i możliwości kształcenia ustawicznego w regionie - ZPORR</t>
  </si>
  <si>
    <t xml:space="preserve"> - Reorientacja zawodowa osób odchodzących z rolnictwa - ZPORR</t>
  </si>
  <si>
    <t xml:space="preserve"> - Reorientacja zawodowa osób zagrożonych procesami restrukturyzacyjnymi - ZPORR</t>
  </si>
  <si>
    <t>Rewitalizacja Zamku Golubskiego - PTTK - Golub Dobrzyń</t>
  </si>
  <si>
    <t>IV. DOTACJE DLA JEDNOSTEK SAMORZĄDU TERYTORIALNEGO</t>
  </si>
  <si>
    <t>Powiat Toruński</t>
  </si>
  <si>
    <t xml:space="preserve">z tego: </t>
  </si>
  <si>
    <t>stypendia socjalne</t>
  </si>
  <si>
    <t>Powiat Bydgoski</t>
  </si>
  <si>
    <t>V. DOTACJE DLA INNYCH JEDNOSTEK SEKTORA FINANSÓW PUBLICZNYCH</t>
  </si>
  <si>
    <t>Dotacja dla funduszu celowego Wojewódzkiej Komendy Policji w Bydgoszczy</t>
  </si>
  <si>
    <t>- na zadania bieżące</t>
  </si>
  <si>
    <t>- na zadania inwestycyjne</t>
  </si>
  <si>
    <t>Rozbudowa Wydziału Matematyki i Informatyki oraz Regionalnego Studium Informatycznego UMK w Toruniu - ZPORR</t>
  </si>
  <si>
    <t>Utworzenie Regionalnego Centrum Pratotechniki  - ZPORR</t>
  </si>
  <si>
    <t>- Aktualizacja zapisów zgodnie z uzasadnieniem do załącznika</t>
  </si>
  <si>
    <t>Zmiana o kwotę</t>
  </si>
  <si>
    <t>1)</t>
  </si>
  <si>
    <t>Zmiany wynikające ze zmiany uchwały budżetowej i wysokości przyznanych dotacji:</t>
  </si>
  <si>
    <t>2)</t>
  </si>
  <si>
    <t>Zmiany związane z aktualizacją zapisów:</t>
  </si>
  <si>
    <t>Ogółem zmiana</t>
  </si>
  <si>
    <r>
      <t xml:space="preserve">W załączniku </t>
    </r>
    <r>
      <rPr>
        <b/>
        <sz val="9"/>
        <rFont val="Times New Roman CE"/>
        <family val="1"/>
      </rPr>
      <t>Nr 10</t>
    </r>
    <r>
      <rPr>
        <sz val="9"/>
        <rFont val="Times New Roman CE"/>
        <family val="1"/>
      </rPr>
      <t xml:space="preserve"> pn. </t>
    </r>
    <r>
      <rPr>
        <b/>
        <sz val="9"/>
        <rFont val="Times New Roman CE"/>
        <family val="1"/>
      </rPr>
      <t>"Wykaz dotacji celowych  i podmiotowych z budżetu Województwa Kujawsko - Pomorskiego na 2005 rok"</t>
    </r>
    <r>
      <rPr>
        <sz val="9"/>
        <rFont val="Times New Roman CE"/>
        <family val="1"/>
      </rPr>
      <t xml:space="preserve"> </t>
    </r>
  </si>
  <si>
    <r>
      <t xml:space="preserve">Projekty współfinansowane ze środków </t>
    </r>
    <r>
      <rPr>
        <b/>
        <sz val="10"/>
        <rFont val="Times New Roman"/>
        <family val="1"/>
      </rPr>
      <t>Unii Europejskiej</t>
    </r>
  </si>
  <si>
    <r>
      <t xml:space="preserve">Programy współfinansowane ze środków </t>
    </r>
    <r>
      <rPr>
        <b/>
        <sz val="10"/>
        <rFont val="Times New Roman CE"/>
        <family val="1"/>
      </rPr>
      <t>Unii Europejskiej</t>
    </r>
  </si>
  <si>
    <r>
      <t xml:space="preserve">programy stypendialne współfinansowane ze    środków </t>
    </r>
    <r>
      <rPr>
        <b/>
        <i/>
        <sz val="10"/>
        <rFont val="Times New Roman CE"/>
        <family val="1"/>
      </rPr>
      <t>Unii Europejskiej -</t>
    </r>
    <r>
      <rPr>
        <i/>
        <sz val="10"/>
        <rFont val="Times New Roman CE"/>
        <family val="1"/>
      </rPr>
      <t xml:space="preserve"> (ZPORR)</t>
    </r>
  </si>
  <si>
    <r>
      <t>programy stypendialne współfinansowane ze    środków</t>
    </r>
    <r>
      <rPr>
        <b/>
        <i/>
        <sz val="10"/>
        <rFont val="Times New Roman CE"/>
        <family val="1"/>
      </rPr>
      <t xml:space="preserve"> Unii Europejskiej</t>
    </r>
    <r>
      <rPr>
        <i/>
        <sz val="10"/>
        <rFont val="Times New Roman CE"/>
        <family val="1"/>
      </rPr>
      <t xml:space="preserve"> - (ZPORR)</t>
    </r>
  </si>
  <si>
    <t>Nr        /      /05 z dnia              2005 r.</t>
  </si>
  <si>
    <r>
      <t xml:space="preserve">W załączniku </t>
    </r>
    <r>
      <rPr>
        <b/>
        <sz val="16"/>
        <color indexed="8"/>
        <rFont val="Times New Roman CE"/>
        <family val="1"/>
      </rPr>
      <t xml:space="preserve">Nr 8 </t>
    </r>
    <r>
      <rPr>
        <sz val="16"/>
        <color indexed="8"/>
        <rFont val="Times New Roman CE"/>
        <family val="1"/>
      </rPr>
      <t xml:space="preserve">pn. </t>
    </r>
    <r>
      <rPr>
        <b/>
        <sz val="16"/>
        <color indexed="8"/>
        <rFont val="Times New Roman CE"/>
        <family val="1"/>
      </rPr>
      <t>"Działania i projekty realizowane przy współfinansowaniu środków funduszy strukturalnych Unii Europejskiej - (ZPORR) w 2005 roku"</t>
    </r>
    <r>
      <rPr>
        <sz val="16"/>
        <color indexed="8"/>
        <rFont val="Times New Roman CE"/>
        <family val="1"/>
      </rPr>
      <t>do uchwały Nr XXIX/363/04 Sejmiku Województwa Kujawsko-Pomorskiego z dnia 29 grudnia 2004 r. w sprawie uchwalenia budżetu Województwa Kujawsko-Pomorskiego na 2005 r. , (z późn. zm.) wprowadza się następujące zmiany:</t>
    </r>
  </si>
  <si>
    <t>wydatki majątkowe</t>
  </si>
  <si>
    <t>wydatki na inwestycje</t>
  </si>
  <si>
    <t>wydatki łączne
kol. 29+30+31+32</t>
  </si>
  <si>
    <t>inwestycje</t>
  </si>
  <si>
    <t>akcje, udziały</t>
  </si>
  <si>
    <t>wydatki łączne
kol. 10+13</t>
  </si>
  <si>
    <t>Publiczny Wkład
Krajowy
kol. 14+15+16</t>
  </si>
  <si>
    <t xml:space="preserve">   Wyrównywanie szans edukacyjnych poprzez programy stypendialne                                                                Typ I</t>
  </si>
  <si>
    <t xml:space="preserve">   Wyrównywanie szans edukacyjnych poprzez programy stypendialne                                                                Typ II</t>
  </si>
  <si>
    <t>Kujawsko-Pomorskie Centrum Edukacji Nauczycieli we Włocławku</t>
  </si>
  <si>
    <t>853                 85332</t>
  </si>
  <si>
    <t>853               85332</t>
  </si>
  <si>
    <t>853                  85332</t>
  </si>
  <si>
    <t>921                     92118</t>
  </si>
  <si>
    <t>750                      75018</t>
  </si>
  <si>
    <t>750                 75018</t>
  </si>
  <si>
    <r>
      <t>bieżące</t>
    </r>
    <r>
      <rPr>
        <b/>
        <sz val="8"/>
        <color indexed="8"/>
        <rFont val="Arial"/>
        <family val="2"/>
      </rPr>
      <t>*</t>
    </r>
    <r>
      <rPr>
        <b/>
        <sz val="8"/>
        <color indexed="8"/>
        <rFont val="Times New Roman CE"/>
        <family val="1"/>
      </rPr>
      <t xml:space="preserve">                      </t>
    </r>
  </si>
  <si>
    <t>Adaptacja budynku dawnego szpitala wojskowego na potrzeby Biblioteki Pedagogicznej w Toruniu</t>
  </si>
  <si>
    <t>Pedagogiczna Biblioteka Wojewódzka w Toruniu</t>
  </si>
  <si>
    <t>2004/2006</t>
  </si>
  <si>
    <t xml:space="preserve">Budowa Wydziału Farmacji Collegium Medicum </t>
  </si>
  <si>
    <t>Uniwersytet Mikołaja Kopernika w Toruniu</t>
  </si>
  <si>
    <t>2005/2006</t>
  </si>
  <si>
    <t xml:space="preserve">Budowa Centrum Nowoczesnych Metod Nauczania </t>
  </si>
  <si>
    <t>Modernizacja obiektów i zakup aparatury i sprzętu medycznego</t>
  </si>
  <si>
    <t>Wojewódzki Szpital Obserwacyjno-Zakaźny w Toruniu</t>
  </si>
  <si>
    <t>Szpital Wojewódzki we Włocławku</t>
  </si>
  <si>
    <t>Wojewódzki Szpital dla Nerwowo i Psychicznie Chorych w Świeciu</t>
  </si>
  <si>
    <t>Wojewódzka Przychodnia Zdrowia Psychicznego w Bydgoszczy</t>
  </si>
  <si>
    <t>Wojewódzka Przychodnia Reumatologiczno-Rehabilitacyjna w Bydgoszczy</t>
  </si>
  <si>
    <t>Wojewódzki Ośrodek Terapii Uzależnień i Współuzależnienia w Toruniu</t>
  </si>
  <si>
    <t>Zakup sprzętu komputerowego</t>
  </si>
  <si>
    <t>Regionalny Ośrodek Polityki Społecznej w Toruniu</t>
  </si>
  <si>
    <t>POZOSTAŁE ZADANIA Z ZAKRESU POLITYKI SPOŁECZNEJ</t>
  </si>
  <si>
    <t>Zakup sprzętu komputerowego z oprogramowaniem oraz modernizacja pomieszczeń</t>
  </si>
  <si>
    <t>Wojewódzki Urząd Pracy w Toruniu</t>
  </si>
  <si>
    <t>Bank Emisji - zakup sprzętu komputerowego z oprogramowaniem</t>
  </si>
  <si>
    <t>Przebudowa budynku Teatru im. W. Horzycy</t>
  </si>
  <si>
    <t>Teatr im. Wiliama Horzycy w Toruniu</t>
  </si>
  <si>
    <t>Budowa obiektu Opery NOVA w Bydgoszczy</t>
  </si>
  <si>
    <t>Opera NOVA w Bydgoszczy</t>
  </si>
  <si>
    <t>1973/2005</t>
  </si>
  <si>
    <t>Podłączenie do sieci miejskiej instalacji wodno-kanalizacyjnej obiektu</t>
  </si>
  <si>
    <t>Wojewódzki Ośrodek Kultury w Bydgoszczy</t>
  </si>
  <si>
    <t>Wojewódzki Ośrodek Animacji Kultury w Toruniu</t>
  </si>
  <si>
    <t>Zakup sprzętu komputerowego i wyposażenia</t>
  </si>
  <si>
    <t>Wojewódzka i Miejska Biblioteka Publiczna w Bydgoszczy</t>
  </si>
  <si>
    <t>Muzeum Archeologiczne w Biskupinie</t>
  </si>
  <si>
    <t>Inwestycje finansowane ze środków  funduszy strukturalnych</t>
  </si>
  <si>
    <t>Zadania ujęte w tabeli Nr 8</t>
  </si>
  <si>
    <t>Inwestycje finansowane w ramach Inicjatyw Wspólnotowych</t>
  </si>
  <si>
    <t>Zadania ujęte w tabeli Nr 9</t>
  </si>
  <si>
    <t>OGÓŁEM</t>
  </si>
  <si>
    <t>Załącznik Nr 7 do Uchwały</t>
  </si>
  <si>
    <t>Wojewódzki wieloletni program inwestycyjny</t>
  </si>
  <si>
    <t>Wydatki w 2005 roku</t>
  </si>
  <si>
    <t>Poz</t>
  </si>
  <si>
    <t>Dział             Rozdział</t>
  </si>
  <si>
    <t>Nakłady poniesione</t>
  </si>
  <si>
    <t>Stan zaawansowania</t>
  </si>
  <si>
    <t>Źródła finansowania wydatków w 2005 r.</t>
  </si>
  <si>
    <t>Wydatki z budżetu w 2006 r.</t>
  </si>
  <si>
    <t>ze środków własnych</t>
  </si>
  <si>
    <t>z dotacji celowych</t>
  </si>
  <si>
    <t>Ogółem</t>
  </si>
  <si>
    <t xml:space="preserve">    - Składka członkowska Województwa do Zgromadzenia Państw </t>
  </si>
  <si>
    <r>
      <t xml:space="preserve">            w tym</t>
    </r>
    <r>
      <rPr>
        <sz val="10"/>
        <rFont val="Times New Roman CE"/>
        <family val="1"/>
      </rPr>
      <t>:</t>
    </r>
    <r>
      <rPr>
        <i/>
        <sz val="10"/>
        <rFont val="Times New Roman CE"/>
        <family val="1"/>
      </rPr>
      <t xml:space="preserve"> - zadanie dofinansowane ze środków </t>
    </r>
    <r>
      <rPr>
        <b/>
        <i/>
        <sz val="10"/>
        <rFont val="Times New Roman CE"/>
        <family val="1"/>
      </rPr>
      <t>U</t>
    </r>
    <r>
      <rPr>
        <i/>
        <sz val="10"/>
        <rFont val="Times New Roman CE"/>
        <family val="1"/>
      </rPr>
      <t>nii</t>
    </r>
    <r>
      <rPr>
        <b/>
        <i/>
        <sz val="10"/>
        <rFont val="Times New Roman CE"/>
        <family val="1"/>
      </rPr>
      <t xml:space="preserve"> E</t>
    </r>
    <r>
      <rPr>
        <i/>
        <sz val="10"/>
        <rFont val="Times New Roman CE"/>
        <family val="1"/>
      </rPr>
      <t>uropejskiej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</si>
</sst>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#,##0.0"/>
  </numFmts>
  <fonts count="77">
    <font>
      <sz val="10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sz val="11"/>
      <name val="Times New Roman CE"/>
      <family val="1"/>
    </font>
    <font>
      <sz val="14"/>
      <name val="Times New Roman CE"/>
      <family val="1"/>
    </font>
    <font>
      <b/>
      <i/>
      <sz val="14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0"/>
      <name val="Times New Roman CE"/>
      <family val="1"/>
    </font>
    <font>
      <u val="single"/>
      <sz val="11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i/>
      <sz val="11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10"/>
      <name val="Arial CE"/>
      <family val="0"/>
    </font>
    <font>
      <sz val="12"/>
      <name val="Times New Roman CE"/>
      <family val="1"/>
    </font>
    <font>
      <sz val="12"/>
      <name val="Arial CE"/>
      <family val="0"/>
    </font>
    <font>
      <sz val="10"/>
      <name val="Arial CE"/>
      <family val="0"/>
    </font>
    <font>
      <b/>
      <i/>
      <sz val="8"/>
      <name val="Times New Roman CE"/>
      <family val="1"/>
    </font>
    <font>
      <sz val="10"/>
      <color indexed="8"/>
      <name val="Arial"/>
      <family val="0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0"/>
      <color indexed="8"/>
      <name val="Arial CE"/>
      <family val="0"/>
    </font>
    <font>
      <sz val="20"/>
      <color indexed="8"/>
      <name val="Times New Roman CE"/>
      <family val="1"/>
    </font>
    <font>
      <sz val="16"/>
      <color indexed="8"/>
      <name val="Times New Roman CE"/>
      <family val="1"/>
    </font>
    <font>
      <b/>
      <sz val="16"/>
      <color indexed="8"/>
      <name val="Times New Roman CE"/>
      <family val="1"/>
    </font>
    <font>
      <b/>
      <sz val="8"/>
      <color indexed="8"/>
      <name val="Times New Roman CE"/>
      <family val="1"/>
    </font>
    <font>
      <sz val="8"/>
      <color indexed="8"/>
      <name val="Times New Roman CE"/>
      <family val="1"/>
    </font>
    <font>
      <sz val="8"/>
      <color indexed="8"/>
      <name val="Arial CE"/>
      <family val="0"/>
    </font>
    <font>
      <sz val="11"/>
      <color indexed="8"/>
      <name val="Times New Roman CE"/>
      <family val="1"/>
    </font>
    <font>
      <sz val="11"/>
      <color indexed="8"/>
      <name val="Arial CE"/>
      <family val="0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 CE"/>
      <family val="0"/>
    </font>
    <font>
      <b/>
      <sz val="10"/>
      <name val="Arial"/>
      <family val="0"/>
    </font>
    <font>
      <sz val="8"/>
      <name val="Arial"/>
      <family val="2"/>
    </font>
    <font>
      <i/>
      <sz val="10"/>
      <color indexed="8"/>
      <name val="Times New Roman CE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 CE"/>
      <family val="0"/>
    </font>
    <font>
      <i/>
      <sz val="10"/>
      <name val="Arial"/>
      <family val="0"/>
    </font>
    <font>
      <b/>
      <i/>
      <sz val="10"/>
      <color indexed="8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26"/>
      <name val="Times New Roman CE"/>
      <family val="1"/>
    </font>
    <font>
      <sz val="16"/>
      <name val="Times New Roman CE"/>
      <family val="1"/>
    </font>
    <font>
      <b/>
      <sz val="26"/>
      <name val="Times New Roman CE"/>
      <family val="1"/>
    </font>
    <font>
      <b/>
      <sz val="12"/>
      <name val="Arial"/>
      <family val="2"/>
    </font>
    <font>
      <i/>
      <sz val="12"/>
      <name val="Times New Roman CE"/>
      <family val="1"/>
    </font>
    <font>
      <u val="single"/>
      <sz val="12"/>
      <name val="Times New Roman CE"/>
      <family val="1"/>
    </font>
    <font>
      <sz val="9"/>
      <name val="Arial CE"/>
      <family val="2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 CE"/>
      <family val="1"/>
    </font>
    <font>
      <i/>
      <sz val="10"/>
      <name val="Arial CE"/>
      <family val="0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9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5" fillId="0" borderId="2" xfId="0" applyNumberFormat="1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3" fontId="7" fillId="0" borderId="2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2" xfId="0" applyFont="1" applyFill="1" applyBorder="1" applyAlignment="1">
      <alignment horizontal="left" wrapText="1"/>
    </xf>
    <xf numFmtId="49" fontId="5" fillId="0" borderId="3" xfId="0" applyNumberFormat="1" applyFont="1" applyFill="1" applyBorder="1" applyAlignment="1">
      <alignment horizontal="right" wrapText="1"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wrapText="1"/>
    </xf>
    <xf numFmtId="3" fontId="9" fillId="0" borderId="0" xfId="0" applyNumberFormat="1" applyFont="1" applyAlignment="1">
      <alignment/>
    </xf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3" fontId="9" fillId="0" borderId="1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3" fontId="9" fillId="0" borderId="2" xfId="0" applyNumberFormat="1" applyFont="1" applyBorder="1" applyAlignment="1">
      <alignment/>
    </xf>
    <xf numFmtId="3" fontId="11" fillId="0" borderId="0" xfId="0" applyNumberFormat="1" applyFont="1" applyFill="1" applyAlignment="1">
      <alignment/>
    </xf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right" wrapText="1"/>
    </xf>
    <xf numFmtId="3" fontId="8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 wrapText="1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 wrapText="1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5" fillId="0" borderId="0" xfId="0" applyNumberFormat="1" applyFont="1" applyAlignment="1">
      <alignment horizontal="left" wrapText="1"/>
    </xf>
    <xf numFmtId="49" fontId="14" fillId="0" borderId="0" xfId="0" applyNumberFormat="1" applyFont="1" applyAlignment="1">
      <alignment horizontal="left" wrapText="1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wrapText="1"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9" fillId="0" borderId="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49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3" fontId="5" fillId="0" borderId="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3" fontId="13" fillId="0" borderId="7" xfId="0" applyNumberFormat="1" applyFont="1" applyBorder="1" applyAlignment="1">
      <alignment/>
    </xf>
    <xf numFmtId="4" fontId="13" fillId="0" borderId="8" xfId="0" applyNumberFormat="1" applyFont="1" applyBorder="1" applyAlignment="1">
      <alignment/>
    </xf>
    <xf numFmtId="0" fontId="13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0" fontId="9" fillId="0" borderId="6" xfId="0" applyFont="1" applyBorder="1" applyAlignment="1">
      <alignment wrapText="1"/>
    </xf>
    <xf numFmtId="3" fontId="13" fillId="0" borderId="7" xfId="0" applyNumberFormat="1" applyFont="1" applyBorder="1" applyAlignment="1">
      <alignment vertical="top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3" fontId="5" fillId="0" borderId="19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wrapText="1"/>
    </xf>
    <xf numFmtId="3" fontId="5" fillId="0" borderId="21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2" fillId="0" borderId="6" xfId="0" applyFont="1" applyBorder="1" applyAlignment="1">
      <alignment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3" fontId="5" fillId="0" borderId="24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/>
    </xf>
    <xf numFmtId="0" fontId="5" fillId="0" borderId="23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3" fontId="1" fillId="0" borderId="28" xfId="0" applyNumberFormat="1" applyFont="1" applyBorder="1" applyAlignment="1">
      <alignment horizontal="right" wrapText="1"/>
    </xf>
    <xf numFmtId="4" fontId="1" fillId="0" borderId="29" xfId="0" applyNumberFormat="1" applyFont="1" applyBorder="1" applyAlignment="1">
      <alignment/>
    </xf>
    <xf numFmtId="0" fontId="19" fillId="0" borderId="7" xfId="0" applyFont="1" applyBorder="1" applyAlignment="1">
      <alignment wrapText="1"/>
    </xf>
    <xf numFmtId="3" fontId="20" fillId="0" borderId="7" xfId="0" applyNumberFormat="1" applyFont="1" applyBorder="1" applyAlignment="1">
      <alignment/>
    </xf>
    <xf numFmtId="4" fontId="20" fillId="0" borderId="8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/>
    </xf>
    <xf numFmtId="3" fontId="3" fillId="0" borderId="4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34" xfId="0" applyFont="1" applyBorder="1" applyAlignment="1">
      <alignment/>
    </xf>
    <xf numFmtId="3" fontId="3" fillId="0" borderId="35" xfId="0" applyNumberFormat="1" applyFont="1" applyBorder="1" applyAlignment="1">
      <alignment horizontal="right" wrapText="1"/>
    </xf>
    <xf numFmtId="0" fontId="21" fillId="0" borderId="0" xfId="0" applyFont="1" applyAlignment="1">
      <alignment horizontal="center"/>
    </xf>
    <xf numFmtId="0" fontId="21" fillId="0" borderId="13" xfId="0" applyFont="1" applyFill="1" applyBorder="1" applyAlignment="1">
      <alignment/>
    </xf>
    <xf numFmtId="3" fontId="22" fillId="0" borderId="36" xfId="0" applyNumberFormat="1" applyFont="1" applyBorder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37" xfId="0" applyFont="1" applyBorder="1" applyAlignment="1">
      <alignment wrapText="1"/>
    </xf>
    <xf numFmtId="3" fontId="22" fillId="0" borderId="3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43" fontId="1" fillId="0" borderId="19" xfId="15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1" fillId="0" borderId="19" xfId="0" applyNumberFormat="1" applyFont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43" fontId="1" fillId="0" borderId="16" xfId="15" applyFont="1" applyBorder="1" applyAlignment="1">
      <alignment horizontal="center"/>
    </xf>
    <xf numFmtId="43" fontId="1" fillId="0" borderId="19" xfId="15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43" fontId="1" fillId="0" borderId="21" xfId="15" applyFont="1" applyBorder="1" applyAlignment="1">
      <alignment horizontal="center"/>
    </xf>
    <xf numFmtId="43" fontId="1" fillId="0" borderId="41" xfId="15" applyFont="1" applyBorder="1" applyAlignment="1">
      <alignment horizontal="center"/>
    </xf>
    <xf numFmtId="0" fontId="1" fillId="0" borderId="42" xfId="0" applyFont="1" applyBorder="1" applyAlignment="1">
      <alignment wrapText="1"/>
    </xf>
    <xf numFmtId="43" fontId="1" fillId="0" borderId="11" xfId="15" applyFont="1" applyBorder="1" applyAlignment="1">
      <alignment horizontal="center"/>
    </xf>
    <xf numFmtId="43" fontId="1" fillId="0" borderId="12" xfId="15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3" fontId="1" fillId="0" borderId="7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7" xfId="0" applyNumberFormat="1" applyFont="1" applyBorder="1" applyAlignment="1">
      <alignment wrapText="1"/>
    </xf>
    <xf numFmtId="3" fontId="1" fillId="0" borderId="8" xfId="0" applyNumberFormat="1" applyFont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39" xfId="0" applyFont="1" applyBorder="1" applyAlignment="1">
      <alignment wrapText="1"/>
    </xf>
    <xf numFmtId="10" fontId="1" fillId="0" borderId="39" xfId="23" applyNumberFormat="1" applyFont="1" applyBorder="1" applyAlignment="1">
      <alignment wrapText="1"/>
    </xf>
    <xf numFmtId="0" fontId="23" fillId="0" borderId="0" xfId="0" applyFont="1" applyFill="1" applyAlignment="1">
      <alignment/>
    </xf>
    <xf numFmtId="3" fontId="1" fillId="0" borderId="0" xfId="0" applyNumberFormat="1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left" wrapText="1"/>
    </xf>
    <xf numFmtId="3" fontId="13" fillId="0" borderId="55" xfId="15" applyNumberFormat="1" applyFont="1" applyFill="1" applyBorder="1" applyAlignment="1">
      <alignment horizontal="right"/>
    </xf>
    <xf numFmtId="3" fontId="1" fillId="0" borderId="1" xfId="15" applyNumberFormat="1" applyFont="1" applyFill="1" applyBorder="1" applyAlignment="1">
      <alignment/>
    </xf>
    <xf numFmtId="3" fontId="1" fillId="0" borderId="55" xfId="15" applyNumberFormat="1" applyFont="1" applyFill="1" applyBorder="1" applyAlignment="1">
      <alignment/>
    </xf>
    <xf numFmtId="43" fontId="1" fillId="0" borderId="55" xfId="15" applyFont="1" applyFill="1" applyBorder="1" applyAlignment="1">
      <alignment horizontal="left" indent="2"/>
    </xf>
    <xf numFmtId="43" fontId="1" fillId="0" borderId="54" xfId="15" applyFont="1" applyFill="1" applyBorder="1" applyAlignment="1">
      <alignment horizontal="left" indent="2"/>
    </xf>
    <xf numFmtId="43" fontId="1" fillId="0" borderId="56" xfId="15" applyFont="1" applyFill="1" applyBorder="1" applyAlignment="1">
      <alignment horizontal="center"/>
    </xf>
    <xf numFmtId="3" fontId="13" fillId="0" borderId="46" xfId="15" applyNumberFormat="1" applyFont="1" applyFill="1" applyBorder="1" applyAlignment="1">
      <alignment horizontal="right"/>
    </xf>
    <xf numFmtId="3" fontId="1" fillId="0" borderId="54" xfId="15" applyNumberFormat="1" applyFont="1" applyFill="1" applyBorder="1" applyAlignment="1">
      <alignment/>
    </xf>
    <xf numFmtId="43" fontId="1" fillId="0" borderId="54" xfId="15" applyFont="1" applyFill="1" applyBorder="1" applyAlignment="1">
      <alignment horizontal="center"/>
    </xf>
    <xf numFmtId="3" fontId="13" fillId="0" borderId="54" xfId="15" applyNumberFormat="1" applyFont="1" applyFill="1" applyBorder="1" applyAlignment="1">
      <alignment horizontal="right"/>
    </xf>
    <xf numFmtId="3" fontId="1" fillId="0" borderId="1" xfId="15" applyNumberFormat="1" applyFont="1" applyFill="1" applyBorder="1" applyAlignment="1">
      <alignment/>
    </xf>
    <xf numFmtId="3" fontId="1" fillId="0" borderId="54" xfId="15" applyNumberFormat="1" applyFont="1" applyFill="1" applyBorder="1" applyAlignment="1">
      <alignment/>
    </xf>
    <xf numFmtId="3" fontId="13" fillId="0" borderId="54" xfId="15" applyNumberFormat="1" applyFont="1" applyFill="1" applyBorder="1" applyAlignment="1">
      <alignment/>
    </xf>
    <xf numFmtId="43" fontId="1" fillId="0" borderId="47" xfId="15" applyFont="1" applyFill="1" applyBorder="1" applyAlignment="1">
      <alignment/>
    </xf>
    <xf numFmtId="43" fontId="13" fillId="0" borderId="1" xfId="15" applyFont="1" applyFill="1" applyBorder="1" applyAlignment="1">
      <alignment horizontal="center"/>
    </xf>
    <xf numFmtId="3" fontId="13" fillId="0" borderId="56" xfId="0" applyNumberFormat="1" applyFont="1" applyFill="1" applyBorder="1" applyAlignment="1">
      <alignment/>
    </xf>
    <xf numFmtId="0" fontId="1" fillId="0" borderId="57" xfId="0" applyFont="1" applyFill="1" applyBorder="1" applyAlignment="1">
      <alignment horizontal="center"/>
    </xf>
    <xf numFmtId="43" fontId="13" fillId="0" borderId="2" xfId="15" applyFont="1" applyFill="1" applyBorder="1" applyAlignment="1">
      <alignment horizontal="center"/>
    </xf>
    <xf numFmtId="3" fontId="13" fillId="0" borderId="46" xfId="15" applyNumberFormat="1" applyFont="1" applyFill="1" applyBorder="1" applyAlignment="1">
      <alignment/>
    </xf>
    <xf numFmtId="3" fontId="1" fillId="0" borderId="46" xfId="15" applyNumberFormat="1" applyFont="1" applyFill="1" applyBorder="1" applyAlignment="1">
      <alignment/>
    </xf>
    <xf numFmtId="3" fontId="13" fillId="0" borderId="47" xfId="0" applyNumberFormat="1" applyFont="1" applyFill="1" applyBorder="1" applyAlignment="1">
      <alignment/>
    </xf>
    <xf numFmtId="0" fontId="13" fillId="0" borderId="57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left" wrapText="1"/>
    </xf>
    <xf numFmtId="3" fontId="13" fillId="0" borderId="2" xfId="15" applyNumberFormat="1" applyFont="1" applyFill="1" applyBorder="1" applyAlignment="1">
      <alignment/>
    </xf>
    <xf numFmtId="0" fontId="1" fillId="0" borderId="46" xfId="0" applyFont="1" applyFill="1" applyBorder="1" applyAlignment="1">
      <alignment horizontal="left" wrapText="1"/>
    </xf>
    <xf numFmtId="3" fontId="13" fillId="0" borderId="46" xfId="15" applyNumberFormat="1" applyFont="1" applyFill="1" applyBorder="1" applyAlignment="1">
      <alignment horizontal="right" wrapText="1"/>
    </xf>
    <xf numFmtId="3" fontId="1" fillId="0" borderId="2" xfId="15" applyNumberFormat="1" applyFont="1" applyFill="1" applyBorder="1" applyAlignment="1">
      <alignment/>
    </xf>
    <xf numFmtId="3" fontId="1" fillId="0" borderId="46" xfId="15" applyNumberFormat="1" applyFont="1" applyFill="1" applyBorder="1" applyAlignment="1">
      <alignment/>
    </xf>
    <xf numFmtId="3" fontId="1" fillId="0" borderId="47" xfId="15" applyNumberFormat="1" applyFont="1" applyFill="1" applyBorder="1" applyAlignment="1">
      <alignment/>
    </xf>
    <xf numFmtId="0" fontId="1" fillId="0" borderId="58" xfId="0" applyFont="1" applyFill="1" applyBorder="1" applyAlignment="1">
      <alignment horizontal="center"/>
    </xf>
    <xf numFmtId="3" fontId="13" fillId="0" borderId="45" xfId="15" applyNumberFormat="1" applyFont="1" applyFill="1" applyBorder="1" applyAlignment="1">
      <alignment horizontal="right" wrapText="1"/>
    </xf>
    <xf numFmtId="3" fontId="1" fillId="0" borderId="0" xfId="15" applyNumberFormat="1" applyFont="1" applyFill="1" applyBorder="1" applyAlignment="1">
      <alignment/>
    </xf>
    <xf numFmtId="3" fontId="1" fillId="0" borderId="45" xfId="15" applyNumberFormat="1" applyFont="1" applyFill="1" applyBorder="1" applyAlignment="1">
      <alignment/>
    </xf>
    <xf numFmtId="3" fontId="1" fillId="0" borderId="30" xfId="15" applyNumberFormat="1" applyFont="1" applyFill="1" applyBorder="1" applyAlignment="1">
      <alignment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wrapText="1"/>
    </xf>
    <xf numFmtId="3" fontId="1" fillId="0" borderId="60" xfId="15" applyNumberFormat="1" applyFont="1" applyFill="1" applyBorder="1" applyAlignment="1">
      <alignment horizontal="right" wrapText="1"/>
    </xf>
    <xf numFmtId="3" fontId="1" fillId="0" borderId="61" xfId="15" applyNumberFormat="1" applyFont="1" applyFill="1" applyBorder="1" applyAlignment="1">
      <alignment/>
    </xf>
    <xf numFmtId="3" fontId="1" fillId="0" borderId="60" xfId="15" applyNumberFormat="1" applyFont="1" applyFill="1" applyBorder="1" applyAlignment="1">
      <alignment/>
    </xf>
    <xf numFmtId="43" fontId="13" fillId="0" borderId="60" xfId="15" applyFont="1" applyFill="1" applyBorder="1" applyAlignment="1">
      <alignment horizontal="center"/>
    </xf>
    <xf numFmtId="43" fontId="13" fillId="0" borderId="62" xfId="15" applyFont="1" applyFill="1" applyBorder="1" applyAlignment="1">
      <alignment horizontal="center"/>
    </xf>
    <xf numFmtId="0" fontId="13" fillId="0" borderId="63" xfId="0" applyFont="1" applyFill="1" applyBorder="1" applyAlignment="1">
      <alignment horizontal="center"/>
    </xf>
    <xf numFmtId="0" fontId="13" fillId="0" borderId="64" xfId="0" applyFont="1" applyFill="1" applyBorder="1" applyAlignment="1">
      <alignment horizontal="left" wrapText="1"/>
    </xf>
    <xf numFmtId="3" fontId="13" fillId="0" borderId="64" xfId="15" applyNumberFormat="1" applyFont="1" applyFill="1" applyBorder="1" applyAlignment="1">
      <alignment horizontal="right" wrapText="1"/>
    </xf>
    <xf numFmtId="3" fontId="13" fillId="0" borderId="65" xfId="15" applyNumberFormat="1" applyFont="1" applyFill="1" applyBorder="1" applyAlignment="1">
      <alignment/>
    </xf>
    <xf numFmtId="3" fontId="13" fillId="0" borderId="64" xfId="15" applyNumberFormat="1" applyFont="1" applyFill="1" applyBorder="1" applyAlignment="1">
      <alignment/>
    </xf>
    <xf numFmtId="3" fontId="13" fillId="0" borderId="66" xfId="15" applyNumberFormat="1" applyFont="1" applyFill="1" applyBorder="1" applyAlignment="1">
      <alignment/>
    </xf>
    <xf numFmtId="3" fontId="13" fillId="0" borderId="46" xfId="15" applyNumberFormat="1" applyFont="1" applyFill="1" applyBorder="1" applyAlignment="1">
      <alignment/>
    </xf>
    <xf numFmtId="3" fontId="13" fillId="0" borderId="47" xfId="15" applyNumberFormat="1" applyFont="1" applyFill="1" applyBorder="1" applyAlignment="1">
      <alignment/>
    </xf>
    <xf numFmtId="3" fontId="13" fillId="0" borderId="2" xfId="15" applyNumberFormat="1" applyFont="1" applyFill="1" applyBorder="1" applyAlignment="1">
      <alignment/>
    </xf>
    <xf numFmtId="0" fontId="1" fillId="0" borderId="45" xfId="0" applyFont="1" applyFill="1" applyBorder="1" applyAlignment="1">
      <alignment wrapText="1"/>
    </xf>
    <xf numFmtId="3" fontId="13" fillId="0" borderId="45" xfId="15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 wrapText="1"/>
    </xf>
    <xf numFmtId="3" fontId="1" fillId="0" borderId="56" xfId="15" applyNumberFormat="1" applyFont="1" applyFill="1" applyBorder="1" applyAlignment="1">
      <alignment/>
    </xf>
    <xf numFmtId="0" fontId="1" fillId="0" borderId="53" xfId="0" applyFont="1" applyFill="1" applyBorder="1" applyAlignment="1">
      <alignment horizontal="center" vertical="center"/>
    </xf>
    <xf numFmtId="10" fontId="1" fillId="0" borderId="1" xfId="23" applyNumberFormat="1" applyFont="1" applyFill="1" applyBorder="1" applyAlignment="1">
      <alignment/>
    </xf>
    <xf numFmtId="10" fontId="1" fillId="0" borderId="54" xfId="23" applyNumberFormat="1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51" xfId="0" applyFont="1" applyFill="1" applyBorder="1" applyAlignment="1">
      <alignment wrapText="1"/>
    </xf>
    <xf numFmtId="3" fontId="13" fillId="0" borderId="51" xfId="15" applyNumberFormat="1" applyFont="1" applyFill="1" applyBorder="1" applyAlignment="1">
      <alignment horizontal="right"/>
    </xf>
    <xf numFmtId="10" fontId="1" fillId="0" borderId="51" xfId="23" applyNumberFormat="1" applyFont="1" applyFill="1" applyBorder="1" applyAlignment="1">
      <alignment/>
    </xf>
    <xf numFmtId="10" fontId="1" fillId="0" borderId="4" xfId="23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1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3" fontId="13" fillId="0" borderId="19" xfId="0" applyNumberFormat="1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 shrinkToFit="1"/>
    </xf>
    <xf numFmtId="3" fontId="13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 shrinkToFit="1"/>
    </xf>
    <xf numFmtId="3" fontId="1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3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 wrapText="1"/>
    </xf>
    <xf numFmtId="3" fontId="13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center"/>
    </xf>
    <xf numFmtId="3" fontId="13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4" fontId="1" fillId="0" borderId="19" xfId="0" applyNumberFormat="1" applyFont="1" applyFill="1" applyBorder="1" applyAlignment="1">
      <alignment horizontal="center" wrapText="1"/>
    </xf>
    <xf numFmtId="2" fontId="13" fillId="0" borderId="19" xfId="0" applyNumberFormat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vertical="top" wrapText="1"/>
    </xf>
    <xf numFmtId="3" fontId="13" fillId="0" borderId="19" xfId="0" applyNumberFormat="1" applyFont="1" applyFill="1" applyBorder="1" applyAlignment="1">
      <alignment horizontal="right" wrapText="1"/>
    </xf>
    <xf numFmtId="0" fontId="11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3" fontId="4" fillId="0" borderId="19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3" fontId="4" fillId="0" borderId="19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wrapText="1"/>
    </xf>
    <xf numFmtId="3" fontId="9" fillId="0" borderId="19" xfId="0" applyNumberFormat="1" applyFont="1" applyFill="1" applyBorder="1" applyAlignment="1">
      <alignment horizontal="right" wrapText="1"/>
    </xf>
    <xf numFmtId="0" fontId="13" fillId="0" borderId="4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3" fontId="13" fillId="0" borderId="0" xfId="0" applyNumberFormat="1" applyFont="1" applyFill="1" applyBorder="1" applyAlignment="1">
      <alignment horizontal="right" wrapText="1"/>
    </xf>
    <xf numFmtId="49" fontId="3" fillId="0" borderId="42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4" fontId="1" fillId="0" borderId="19" xfId="0" applyNumberFormat="1" applyFont="1" applyFill="1" applyBorder="1" applyAlignment="1">
      <alignment horizontal="right"/>
    </xf>
    <xf numFmtId="49" fontId="13" fillId="0" borderId="42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49" fontId="13" fillId="0" borderId="67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3" fontId="13" fillId="0" borderId="1" xfId="0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13" fillId="0" borderId="15" xfId="0" applyFont="1" applyFill="1" applyBorder="1" applyAlignment="1">
      <alignment horizontal="center" wrapText="1"/>
    </xf>
    <xf numFmtId="3" fontId="13" fillId="0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right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4" fontId="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3" fontId="13" fillId="0" borderId="19" xfId="0" applyNumberFormat="1" applyFont="1" applyBorder="1" applyAlignment="1">
      <alignment/>
    </xf>
    <xf numFmtId="3" fontId="21" fillId="0" borderId="0" xfId="18" applyNumberFormat="1" applyFont="1" applyAlignment="1">
      <alignment vertical="center"/>
      <protection/>
    </xf>
    <xf numFmtId="0" fontId="1" fillId="0" borderId="0" xfId="0" applyFont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right" wrapText="1"/>
    </xf>
    <xf numFmtId="0" fontId="34" fillId="0" borderId="0" xfId="18" applyFont="1" applyAlignment="1">
      <alignment horizontal="left" vertical="center"/>
      <protection/>
    </xf>
    <xf numFmtId="0" fontId="26" fillId="0" borderId="0" xfId="18" applyFont="1" applyAlignment="1">
      <alignment horizontal="left" vertical="center"/>
      <protection/>
    </xf>
    <xf numFmtId="0" fontId="26" fillId="0" borderId="0" xfId="18" applyFont="1" applyAlignment="1">
      <alignment horizontal="left" vertical="center" wrapText="1"/>
      <protection/>
    </xf>
    <xf numFmtId="0" fontId="27" fillId="0" borderId="0" xfId="18" applyFont="1" applyAlignment="1">
      <alignment horizontal="center" vertical="center"/>
      <protection/>
    </xf>
    <xf numFmtId="4" fontId="27" fillId="0" borderId="0" xfId="18" applyNumberFormat="1" applyFont="1" applyAlignment="1">
      <alignment horizontal="center" vertical="center" wrapText="1"/>
      <protection/>
    </xf>
    <xf numFmtId="0" fontId="27" fillId="0" borderId="0" xfId="18" applyFont="1" applyAlignment="1">
      <alignment horizontal="center" vertical="center" wrapText="1"/>
      <protection/>
    </xf>
    <xf numFmtId="3" fontId="27" fillId="0" borderId="0" xfId="18" applyNumberFormat="1" applyFont="1" applyAlignment="1">
      <alignment horizontal="center" vertical="center"/>
      <protection/>
    </xf>
    <xf numFmtId="3" fontId="25" fillId="0" borderId="0" xfId="18" applyNumberFormat="1" applyFont="1" applyAlignment="1">
      <alignment horizontal="center" vertical="center"/>
      <protection/>
    </xf>
    <xf numFmtId="3" fontId="28" fillId="0" borderId="0" xfId="18" applyNumberFormat="1" applyFont="1" applyAlignment="1">
      <alignment horizontal="center" vertical="center"/>
      <protection/>
    </xf>
    <xf numFmtId="0" fontId="29" fillId="0" borderId="0" xfId="0" applyFont="1" applyAlignment="1">
      <alignment/>
    </xf>
    <xf numFmtId="4" fontId="26" fillId="0" borderId="0" xfId="18" applyNumberFormat="1" applyFont="1" applyAlignment="1">
      <alignment horizontal="left" vertical="center" wrapText="1"/>
      <protection/>
    </xf>
    <xf numFmtId="3" fontId="28" fillId="0" borderId="0" xfId="18" applyNumberFormat="1" applyFont="1" applyAlignment="1">
      <alignment vertical="center"/>
      <protection/>
    </xf>
    <xf numFmtId="3" fontId="30" fillId="0" borderId="0" xfId="18" applyNumberFormat="1" applyFont="1" applyAlignment="1">
      <alignment vertical="center"/>
      <protection/>
    </xf>
    <xf numFmtId="3" fontId="31" fillId="0" borderId="0" xfId="18" applyNumberFormat="1" applyFont="1" applyAlignment="1">
      <alignment horizontal="center" vertical="center"/>
      <protection/>
    </xf>
    <xf numFmtId="4" fontId="26" fillId="0" borderId="0" xfId="18" applyNumberFormat="1" applyFont="1" applyAlignment="1">
      <alignment horizontal="left" vertical="center"/>
      <protection/>
    </xf>
    <xf numFmtId="0" fontId="26" fillId="0" borderId="0" xfId="18" applyFont="1" applyAlignment="1">
      <alignment horizontal="center" vertical="center"/>
      <protection/>
    </xf>
    <xf numFmtId="0" fontId="26" fillId="0" borderId="0" xfId="18" applyFont="1" applyAlignment="1">
      <alignment horizontal="center" vertical="center" wrapText="1"/>
      <protection/>
    </xf>
    <xf numFmtId="0" fontId="26" fillId="0" borderId="4" xfId="18" applyFont="1" applyBorder="1" applyAlignment="1">
      <alignment horizontal="center" vertical="center" wrapText="1"/>
      <protection/>
    </xf>
    <xf numFmtId="0" fontId="34" fillId="0" borderId="0" xfId="18" applyFont="1" applyAlignment="1">
      <alignment horizontal="center" vertical="center" wrapText="1"/>
      <protection/>
    </xf>
    <xf numFmtId="0" fontId="35" fillId="0" borderId="0" xfId="0" applyFont="1" applyAlignment="1">
      <alignment/>
    </xf>
    <xf numFmtId="3" fontId="33" fillId="0" borderId="21" xfId="18" applyNumberFormat="1" applyFont="1" applyBorder="1" applyAlignment="1">
      <alignment horizontal="center" vertical="center" wrapText="1"/>
      <protection/>
    </xf>
    <xf numFmtId="0" fontId="33" fillId="0" borderId="45" xfId="0" applyFont="1" applyBorder="1" applyAlignment="1">
      <alignment horizontal="center" vertical="center" wrapText="1"/>
    </xf>
    <xf numFmtId="3" fontId="33" fillId="0" borderId="11" xfId="18" applyNumberFormat="1" applyFont="1" applyBorder="1" applyAlignment="1">
      <alignment horizontal="center" vertical="center" wrapText="1"/>
      <protection/>
    </xf>
    <xf numFmtId="4" fontId="36" fillId="0" borderId="0" xfId="18" applyNumberFormat="1" applyFont="1" applyAlignment="1">
      <alignment horizontal="left" vertical="center"/>
      <protection/>
    </xf>
    <xf numFmtId="0" fontId="37" fillId="0" borderId="0" xfId="0" applyFont="1" applyAlignment="1">
      <alignment horizontal="center" vertical="center"/>
    </xf>
    <xf numFmtId="3" fontId="36" fillId="0" borderId="0" xfId="18" applyNumberFormat="1" applyFont="1" applyAlignment="1">
      <alignment horizontal="center" vertical="center"/>
      <protection/>
    </xf>
    <xf numFmtId="4" fontId="36" fillId="0" borderId="0" xfId="18" applyNumberFormat="1" applyFont="1" applyAlignment="1">
      <alignment horizontal="center" vertical="center"/>
      <protection/>
    </xf>
    <xf numFmtId="0" fontId="36" fillId="0" borderId="0" xfId="18" applyFont="1" applyAlignment="1">
      <alignment horizontal="center" vertical="center"/>
      <protection/>
    </xf>
    <xf numFmtId="0" fontId="37" fillId="0" borderId="0" xfId="0" applyFont="1" applyAlignment="1">
      <alignment/>
    </xf>
    <xf numFmtId="0" fontId="34" fillId="0" borderId="0" xfId="18" applyFont="1" applyAlignment="1">
      <alignment horizontal="center" vertical="center"/>
      <protection/>
    </xf>
    <xf numFmtId="49" fontId="34" fillId="0" borderId="0" xfId="18" applyNumberFormat="1" applyFont="1" applyAlignment="1">
      <alignment horizontal="right" vertical="center"/>
      <protection/>
    </xf>
    <xf numFmtId="3" fontId="27" fillId="0" borderId="46" xfId="18" applyNumberFormat="1" applyFont="1" applyBorder="1" applyAlignment="1">
      <alignment horizontal="center" vertical="center" wrapText="1"/>
      <protection/>
    </xf>
    <xf numFmtId="0" fontId="26" fillId="0" borderId="33" xfId="18" applyFont="1" applyBorder="1" applyAlignment="1">
      <alignment horizontal="center" vertical="center" wrapText="1"/>
      <protection/>
    </xf>
    <xf numFmtId="0" fontId="34" fillId="0" borderId="37" xfId="18" applyFont="1" applyBorder="1" applyAlignment="1">
      <alignment horizontal="center" vertical="center" wrapText="1"/>
      <protection/>
    </xf>
    <xf numFmtId="0" fontId="34" fillId="0" borderId="68" xfId="18" applyFont="1" applyBorder="1" applyAlignment="1">
      <alignment horizontal="center" vertical="center" wrapText="1"/>
      <protection/>
    </xf>
    <xf numFmtId="0" fontId="34" fillId="0" borderId="48" xfId="18" applyFont="1" applyBorder="1" applyAlignment="1">
      <alignment horizontal="center" vertical="center" wrapText="1"/>
      <protection/>
    </xf>
    <xf numFmtId="0" fontId="26" fillId="0" borderId="55" xfId="18" applyFont="1" applyBorder="1" applyAlignment="1">
      <alignment horizontal="left" vertical="center" wrapText="1"/>
      <protection/>
    </xf>
    <xf numFmtId="0" fontId="39" fillId="0" borderId="46" xfId="0" applyFont="1" applyBorder="1" applyAlignment="1">
      <alignment horizontal="left" vertical="center" wrapText="1"/>
    </xf>
    <xf numFmtId="0" fontId="26" fillId="0" borderId="58" xfId="0" applyFont="1" applyBorder="1" applyAlignment="1">
      <alignment horizontal="left" vertical="center" wrapText="1"/>
    </xf>
    <xf numFmtId="3" fontId="26" fillId="0" borderId="19" xfId="18" applyNumberFormat="1" applyFont="1" applyBorder="1" applyAlignment="1">
      <alignment horizontal="center" vertical="center"/>
      <protection/>
    </xf>
    <xf numFmtId="3" fontId="26" fillId="0" borderId="54" xfId="18" applyNumberFormat="1" applyFont="1" applyBorder="1" applyAlignment="1">
      <alignment horizontal="center" vertical="center" wrapText="1"/>
      <protection/>
    </xf>
    <xf numFmtId="3" fontId="26" fillId="0" borderId="46" xfId="18" applyNumberFormat="1" applyFont="1" applyBorder="1" applyAlignment="1">
      <alignment horizontal="center" vertical="center" wrapText="1"/>
      <protection/>
    </xf>
    <xf numFmtId="3" fontId="27" fillId="0" borderId="54" xfId="18" applyNumberFormat="1" applyFont="1" applyBorder="1" applyAlignment="1">
      <alignment horizontal="center" vertical="center" wrapText="1"/>
      <protection/>
    </xf>
    <xf numFmtId="3" fontId="26" fillId="0" borderId="54" xfId="15" applyNumberFormat="1" applyFont="1" applyBorder="1" applyAlignment="1">
      <alignment horizontal="center" vertical="center" wrapText="1"/>
    </xf>
    <xf numFmtId="3" fontId="26" fillId="0" borderId="2" xfId="18" applyNumberFormat="1" applyFont="1" applyBorder="1" applyAlignment="1">
      <alignment horizontal="center" vertical="center" wrapText="1"/>
      <protection/>
    </xf>
    <xf numFmtId="3" fontId="26" fillId="0" borderId="1" xfId="18" applyNumberFormat="1" applyFont="1" applyBorder="1" applyAlignment="1">
      <alignment horizontal="center" vertical="center" wrapText="1"/>
      <protection/>
    </xf>
    <xf numFmtId="3" fontId="27" fillId="0" borderId="57" xfId="18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3" fontId="26" fillId="0" borderId="69" xfId="18" applyNumberFormat="1" applyFont="1" applyBorder="1" applyAlignment="1">
      <alignment horizontal="center" vertical="center" wrapText="1"/>
      <protection/>
    </xf>
    <xf numFmtId="3" fontId="26" fillId="2" borderId="19" xfId="18" applyNumberFormat="1" applyFont="1" applyFill="1" applyBorder="1" applyAlignment="1">
      <alignment horizontal="center" vertical="center"/>
      <protection/>
    </xf>
    <xf numFmtId="3" fontId="26" fillId="0" borderId="19" xfId="18" applyNumberFormat="1" applyFont="1" applyFill="1" applyBorder="1" applyAlignment="1">
      <alignment horizontal="center" vertical="center"/>
      <protection/>
    </xf>
    <xf numFmtId="0" fontId="34" fillId="0" borderId="38" xfId="18" applyFont="1" applyBorder="1" applyAlignment="1">
      <alignment horizontal="center" vertical="center" wrapText="1"/>
      <protection/>
    </xf>
    <xf numFmtId="3" fontId="34" fillId="0" borderId="0" xfId="18" applyNumberFormat="1" applyFont="1" applyAlignment="1">
      <alignment horizontal="center" vertical="center"/>
      <protection/>
    </xf>
    <xf numFmtId="3" fontId="27" fillId="0" borderId="54" xfId="0" applyNumberFormat="1" applyFont="1" applyBorder="1" applyAlignment="1">
      <alignment horizontal="center"/>
    </xf>
    <xf numFmtId="3" fontId="27" fillId="0" borderId="2" xfId="0" applyNumberFormat="1" applyFont="1" applyBorder="1" applyAlignment="1">
      <alignment horizontal="center"/>
    </xf>
    <xf numFmtId="0" fontId="42" fillId="0" borderId="0" xfId="0" applyFont="1" applyAlignment="1">
      <alignment/>
    </xf>
    <xf numFmtId="3" fontId="45" fillId="0" borderId="54" xfId="18" applyNumberFormat="1" applyFont="1" applyBorder="1" applyAlignment="1">
      <alignment horizontal="center" vertical="center" wrapText="1"/>
      <protection/>
    </xf>
    <xf numFmtId="3" fontId="45" fillId="0" borderId="46" xfId="18" applyNumberFormat="1" applyFont="1" applyBorder="1" applyAlignment="1">
      <alignment horizontal="center" vertical="center" wrapText="1"/>
      <protection/>
    </xf>
    <xf numFmtId="3" fontId="45" fillId="0" borderId="1" xfId="18" applyNumberFormat="1" applyFont="1" applyBorder="1" applyAlignment="1">
      <alignment horizontal="center" vertical="center" wrapText="1"/>
      <protection/>
    </xf>
    <xf numFmtId="3" fontId="45" fillId="0" borderId="2" xfId="18" applyNumberFormat="1" applyFont="1" applyBorder="1" applyAlignment="1">
      <alignment horizontal="center" vertical="center" wrapText="1"/>
      <protection/>
    </xf>
    <xf numFmtId="3" fontId="45" fillId="0" borderId="57" xfId="18" applyNumberFormat="1" applyFont="1" applyBorder="1" applyAlignment="1">
      <alignment horizontal="center" vertical="center" wrapText="1"/>
      <protection/>
    </xf>
    <xf numFmtId="3" fontId="45" fillId="0" borderId="67" xfId="18" applyNumberFormat="1" applyFont="1" applyBorder="1" applyAlignment="1">
      <alignment horizontal="center" vertical="center" wrapText="1"/>
      <protection/>
    </xf>
    <xf numFmtId="3" fontId="45" fillId="0" borderId="70" xfId="18" applyNumberFormat="1" applyFont="1" applyBorder="1" applyAlignment="1">
      <alignment horizontal="center" vertical="center" wrapText="1"/>
      <protection/>
    </xf>
    <xf numFmtId="3" fontId="26" fillId="0" borderId="16" xfId="18" applyNumberFormat="1" applyFont="1" applyBorder="1" applyAlignment="1">
      <alignment horizontal="center" vertical="center" wrapText="1"/>
      <protection/>
    </xf>
    <xf numFmtId="3" fontId="27" fillId="0" borderId="19" xfId="18" applyNumberFormat="1" applyFont="1" applyBorder="1" applyAlignment="1">
      <alignment horizontal="center" vertical="center"/>
      <protection/>
    </xf>
    <xf numFmtId="0" fontId="34" fillId="0" borderId="71" xfId="18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27" fillId="0" borderId="15" xfId="18" applyNumberFormat="1" applyFont="1" applyBorder="1" applyAlignment="1">
      <alignment horizontal="center" vertical="center"/>
      <protection/>
    </xf>
    <xf numFmtId="0" fontId="34" fillId="0" borderId="49" xfId="18" applyFont="1" applyBorder="1" applyAlignment="1">
      <alignment horizontal="center" vertical="center" wrapText="1"/>
      <protection/>
    </xf>
    <xf numFmtId="0" fontId="34" fillId="0" borderId="50" xfId="18" applyFont="1" applyBorder="1" applyAlignment="1">
      <alignment horizontal="center" vertical="center" wrapText="1"/>
      <protection/>
    </xf>
    <xf numFmtId="3" fontId="26" fillId="0" borderId="44" xfId="18" applyNumberFormat="1" applyFont="1" applyBorder="1" applyAlignment="1">
      <alignment horizontal="center" vertical="center" wrapText="1"/>
      <protection/>
    </xf>
    <xf numFmtId="3" fontId="26" fillId="0" borderId="72" xfId="18" applyNumberFormat="1" applyFont="1" applyBorder="1" applyAlignment="1">
      <alignment horizontal="center" vertical="center" wrapText="1"/>
      <protection/>
    </xf>
    <xf numFmtId="3" fontId="26" fillId="0" borderId="15" xfId="18" applyNumberFormat="1" applyFont="1" applyFill="1" applyBorder="1" applyAlignment="1">
      <alignment horizontal="center" vertical="center"/>
      <protection/>
    </xf>
    <xf numFmtId="3" fontId="27" fillId="0" borderId="0" xfId="18" applyNumberFormat="1" applyFont="1" applyBorder="1" applyAlignment="1">
      <alignment horizontal="center" vertical="center"/>
      <protection/>
    </xf>
    <xf numFmtId="3" fontId="26" fillId="0" borderId="0" xfId="18" applyNumberFormat="1" applyFont="1" applyFill="1" applyBorder="1" applyAlignment="1">
      <alignment horizontal="center" vertical="center"/>
      <protection/>
    </xf>
    <xf numFmtId="3" fontId="27" fillId="0" borderId="21" xfId="18" applyNumberFormat="1" applyFont="1" applyBorder="1" applyAlignment="1">
      <alignment horizontal="center" vertical="center"/>
      <protection/>
    </xf>
    <xf numFmtId="3" fontId="26" fillId="2" borderId="21" xfId="18" applyNumberFormat="1" applyFont="1" applyFill="1" applyBorder="1" applyAlignment="1">
      <alignment horizontal="center" vertical="center"/>
      <protection/>
    </xf>
    <xf numFmtId="0" fontId="0" fillId="0" borderId="70" xfId="0" applyBorder="1" applyAlignment="1">
      <alignment horizontal="center" vertical="center"/>
    </xf>
    <xf numFmtId="3" fontId="27" fillId="0" borderId="70" xfId="18" applyNumberFormat="1" applyFont="1" applyBorder="1" applyAlignment="1">
      <alignment horizontal="center" vertical="center"/>
      <protection/>
    </xf>
    <xf numFmtId="3" fontId="26" fillId="0" borderId="70" xfId="18" applyNumberFormat="1" applyFont="1" applyFill="1" applyBorder="1" applyAlignment="1">
      <alignment horizontal="center" vertical="center"/>
      <protection/>
    </xf>
    <xf numFmtId="3" fontId="27" fillId="0" borderId="68" xfId="18" applyNumberFormat="1" applyFont="1" applyBorder="1" applyAlignment="1">
      <alignment horizontal="center" vertical="center"/>
      <protection/>
    </xf>
    <xf numFmtId="3" fontId="26" fillId="0" borderId="68" xfId="18" applyNumberFormat="1" applyFont="1" applyFill="1" applyBorder="1" applyAlignment="1">
      <alignment horizontal="center" vertical="center"/>
      <protection/>
    </xf>
    <xf numFmtId="3" fontId="26" fillId="2" borderId="16" xfId="18" applyNumberFormat="1" applyFont="1" applyFill="1" applyBorder="1" applyAlignment="1">
      <alignment horizontal="center" vertical="center"/>
      <protection/>
    </xf>
    <xf numFmtId="3" fontId="26" fillId="2" borderId="41" xfId="18" applyNumberFormat="1" applyFont="1" applyFill="1" applyBorder="1" applyAlignment="1">
      <alignment horizontal="center" vertical="center"/>
      <protection/>
    </xf>
    <xf numFmtId="0" fontId="0" fillId="0" borderId="73" xfId="0" applyBorder="1" applyAlignment="1">
      <alignment horizontal="center" vertical="center"/>
    </xf>
    <xf numFmtId="3" fontId="26" fillId="0" borderId="74" xfId="18" applyNumberFormat="1" applyFont="1" applyFill="1" applyBorder="1" applyAlignment="1">
      <alignment horizontal="center" vertical="center"/>
      <protection/>
    </xf>
    <xf numFmtId="3" fontId="26" fillId="0" borderId="30" xfId="18" applyNumberFormat="1" applyFont="1" applyFill="1" applyBorder="1" applyAlignment="1">
      <alignment horizontal="center" vertical="center"/>
      <protection/>
    </xf>
    <xf numFmtId="0" fontId="34" fillId="0" borderId="75" xfId="18" applyFont="1" applyBorder="1" applyAlignment="1">
      <alignment horizontal="center" vertical="center" wrapText="1"/>
      <protection/>
    </xf>
    <xf numFmtId="3" fontId="26" fillId="2" borderId="15" xfId="18" applyNumberFormat="1" applyFont="1" applyFill="1" applyBorder="1" applyAlignment="1">
      <alignment horizontal="center" vertical="center"/>
      <protection/>
    </xf>
    <xf numFmtId="3" fontId="26" fillId="2" borderId="36" xfId="18" applyNumberFormat="1" applyFont="1" applyFill="1" applyBorder="1" applyAlignment="1">
      <alignment horizontal="center" vertical="center"/>
      <protection/>
    </xf>
    <xf numFmtId="3" fontId="50" fillId="0" borderId="0" xfId="18" applyNumberFormat="1" applyFont="1" applyFill="1" applyBorder="1" applyAlignment="1">
      <alignment horizontal="center" vertical="center"/>
      <protection/>
    </xf>
    <xf numFmtId="3" fontId="26" fillId="0" borderId="39" xfId="18" applyNumberFormat="1" applyFont="1" applyFill="1" applyBorder="1" applyAlignment="1">
      <alignment horizontal="center" vertical="center"/>
      <protection/>
    </xf>
    <xf numFmtId="3" fontId="26" fillId="0" borderId="11" xfId="18" applyNumberFormat="1" applyFont="1" applyBorder="1" applyAlignment="1">
      <alignment horizontal="center" vertical="center"/>
      <protection/>
    </xf>
    <xf numFmtId="3" fontId="26" fillId="0" borderId="12" xfId="18" applyNumberFormat="1" applyFont="1" applyBorder="1" applyAlignment="1">
      <alignment horizontal="center" vertical="center"/>
      <protection/>
    </xf>
    <xf numFmtId="3" fontId="26" fillId="0" borderId="40" xfId="18" applyNumberFormat="1" applyFont="1" applyFill="1" applyBorder="1" applyAlignment="1">
      <alignment horizontal="center" vertical="center"/>
      <protection/>
    </xf>
    <xf numFmtId="3" fontId="26" fillId="0" borderId="0" xfId="18" applyNumberFormat="1" applyFont="1" applyFill="1" applyBorder="1" applyAlignment="1">
      <alignment horizontal="right" vertical="center"/>
      <protection/>
    </xf>
    <xf numFmtId="3" fontId="26" fillId="0" borderId="21" xfId="18" applyNumberFormat="1" applyFont="1" applyBorder="1" applyAlignment="1">
      <alignment horizontal="center" vertical="center"/>
      <protection/>
    </xf>
    <xf numFmtId="3" fontId="26" fillId="0" borderId="41" xfId="18" applyNumberFormat="1" applyFont="1" applyBorder="1" applyAlignment="1">
      <alignment horizontal="center" vertical="center"/>
      <protection/>
    </xf>
    <xf numFmtId="1" fontId="36" fillId="0" borderId="0" xfId="18" applyNumberFormat="1" applyFont="1" applyAlignment="1">
      <alignment horizontal="center" vertical="center"/>
      <protection/>
    </xf>
    <xf numFmtId="3" fontId="45" fillId="0" borderId="56" xfId="18" applyNumberFormat="1" applyFont="1" applyBorder="1" applyAlignment="1">
      <alignment horizontal="center" vertical="center" wrapText="1"/>
      <protection/>
    </xf>
    <xf numFmtId="0" fontId="0" fillId="0" borderId="57" xfId="0" applyBorder="1" applyAlignment="1">
      <alignment horizontal="center" vertical="center"/>
    </xf>
    <xf numFmtId="0" fontId="51" fillId="0" borderId="0" xfId="18" applyFont="1" applyBorder="1" applyAlignment="1">
      <alignment horizontal="center" vertical="center"/>
      <protection/>
    </xf>
    <xf numFmtId="3" fontId="51" fillId="0" borderId="0" xfId="18" applyNumberFormat="1" applyFont="1" applyBorder="1" applyAlignment="1">
      <alignment horizontal="center" vertical="center"/>
      <protection/>
    </xf>
    <xf numFmtId="0" fontId="52" fillId="0" borderId="0" xfId="18" applyFont="1" applyBorder="1" applyAlignment="1">
      <alignment horizontal="center" vertical="center"/>
      <protection/>
    </xf>
    <xf numFmtId="0" fontId="53" fillId="0" borderId="0" xfId="18" applyFont="1" applyAlignment="1">
      <alignment horizontal="left" vertical="center"/>
      <protection/>
    </xf>
    <xf numFmtId="0" fontId="53" fillId="0" borderId="0" xfId="18" applyFont="1" applyAlignment="1">
      <alignment horizontal="left" vertical="center" wrapText="1"/>
      <protection/>
    </xf>
    <xf numFmtId="4" fontId="54" fillId="0" borderId="0" xfId="18" applyNumberFormat="1" applyFont="1" applyAlignment="1">
      <alignment horizontal="center" vertical="center" wrapText="1"/>
      <protection/>
    </xf>
    <xf numFmtId="3" fontId="54" fillId="0" borderId="0" xfId="18" applyNumberFormat="1" applyFont="1" applyAlignment="1">
      <alignment horizontal="center" vertical="center"/>
      <protection/>
    </xf>
    <xf numFmtId="3" fontId="54" fillId="0" borderId="0" xfId="18" applyNumberFormat="1" applyFont="1" applyAlignment="1">
      <alignment horizontal="right" vertical="center"/>
      <protection/>
    </xf>
    <xf numFmtId="3" fontId="55" fillId="0" borderId="0" xfId="18" applyNumberFormat="1" applyFont="1" applyAlignment="1">
      <alignment horizontal="right" vertical="center"/>
      <protection/>
    </xf>
    <xf numFmtId="0" fontId="54" fillId="0" borderId="0" xfId="18" applyFont="1" applyAlignment="1">
      <alignment horizontal="center" vertical="center"/>
      <protection/>
    </xf>
    <xf numFmtId="0" fontId="54" fillId="0" borderId="0" xfId="0" applyFont="1" applyAlignment="1">
      <alignment/>
    </xf>
    <xf numFmtId="0" fontId="54" fillId="0" borderId="0" xfId="18" applyFont="1" applyAlignment="1">
      <alignment horizontal="center" vertical="center" wrapText="1"/>
      <protection/>
    </xf>
    <xf numFmtId="0" fontId="53" fillId="0" borderId="0" xfId="18" applyFont="1" applyAlignment="1">
      <alignment horizontal="center" vertical="center" wrapText="1"/>
      <protection/>
    </xf>
    <xf numFmtId="0" fontId="56" fillId="0" borderId="0" xfId="18" applyFont="1" applyAlignment="1">
      <alignment horizontal="center" vertical="center" wrapText="1"/>
      <protection/>
    </xf>
    <xf numFmtId="0" fontId="54" fillId="0" borderId="0" xfId="0" applyFont="1" applyAlignment="1">
      <alignment horizontal="center" vertical="center" wrapText="1"/>
    </xf>
    <xf numFmtId="0" fontId="57" fillId="0" borderId="0" xfId="18" applyFont="1" applyAlignment="1">
      <alignment horizontal="center" vertical="center" wrapText="1"/>
      <protection/>
    </xf>
    <xf numFmtId="0" fontId="59" fillId="0" borderId="0" xfId="0" applyFont="1" applyAlignment="1">
      <alignment horizontal="center" vertical="center" wrapText="1"/>
    </xf>
    <xf numFmtId="0" fontId="59" fillId="0" borderId="76" xfId="18" applyFont="1" applyBorder="1" applyAlignment="1">
      <alignment horizontal="center" vertical="center" wrapText="1"/>
      <protection/>
    </xf>
    <xf numFmtId="0" fontId="59" fillId="0" borderId="11" xfId="18" applyFont="1" applyBorder="1" applyAlignment="1">
      <alignment horizontal="center" vertical="center" wrapText="1"/>
      <protection/>
    </xf>
    <xf numFmtId="0" fontId="59" fillId="0" borderId="10" xfId="18" applyFont="1" applyBorder="1" applyAlignment="1">
      <alignment horizontal="center" vertical="center" wrapText="1"/>
      <protection/>
    </xf>
    <xf numFmtId="0" fontId="59" fillId="0" borderId="0" xfId="18" applyFont="1" applyAlignment="1">
      <alignment horizontal="center" vertical="center" wrapText="1"/>
      <protection/>
    </xf>
    <xf numFmtId="0" fontId="53" fillId="0" borderId="69" xfId="18" applyFont="1" applyBorder="1" applyAlignment="1">
      <alignment horizontal="center" vertical="center" wrapText="1"/>
      <protection/>
    </xf>
    <xf numFmtId="0" fontId="53" fillId="0" borderId="19" xfId="18" applyFont="1" applyBorder="1" applyAlignment="1">
      <alignment horizontal="right" vertical="center" wrapText="1"/>
      <protection/>
    </xf>
    <xf numFmtId="3" fontId="53" fillId="0" borderId="19" xfId="18" applyNumberFormat="1" applyFont="1" applyBorder="1" applyAlignment="1">
      <alignment horizontal="right" vertical="center" wrapText="1"/>
      <protection/>
    </xf>
    <xf numFmtId="0" fontId="53" fillId="0" borderId="0" xfId="18" applyFont="1" applyAlignment="1">
      <alignment horizontal="right" vertical="center" wrapText="1"/>
      <protection/>
    </xf>
    <xf numFmtId="0" fontId="53" fillId="0" borderId="0" xfId="0" applyFont="1" applyAlignment="1">
      <alignment horizontal="right" vertical="center" wrapText="1"/>
    </xf>
    <xf numFmtId="0" fontId="54" fillId="0" borderId="19" xfId="18" applyFont="1" applyBorder="1" applyAlignment="1">
      <alignment horizontal="center" vertical="center" wrapText="1"/>
      <protection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left" vertical="center" wrapText="1"/>
    </xf>
    <xf numFmtId="49" fontId="52" fillId="0" borderId="19" xfId="0" applyNumberFormat="1" applyFont="1" applyBorder="1" applyAlignment="1">
      <alignment horizontal="center" vertical="center" wrapText="1"/>
    </xf>
    <xf numFmtId="3" fontId="52" fillId="0" borderId="19" xfId="0" applyNumberFormat="1" applyFont="1" applyBorder="1" applyAlignment="1">
      <alignment horizontal="right" vertical="center" wrapText="1"/>
    </xf>
    <xf numFmtId="3" fontId="47" fillId="0" borderId="19" xfId="0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 wrapText="1"/>
    </xf>
    <xf numFmtId="3" fontId="61" fillId="0" borderId="19" xfId="0" applyNumberFormat="1" applyFont="1" applyBorder="1" applyAlignment="1">
      <alignment horizontal="right" vertical="center" wrapText="1"/>
    </xf>
    <xf numFmtId="0" fontId="61" fillId="0" borderId="0" xfId="0" applyFont="1" applyAlignment="1">
      <alignment horizontal="center" vertical="center" wrapText="1"/>
    </xf>
    <xf numFmtId="0" fontId="59" fillId="0" borderId="0" xfId="18" applyFont="1" applyBorder="1" applyAlignment="1">
      <alignment horizontal="center" vertical="center" wrapText="1"/>
      <protection/>
    </xf>
    <xf numFmtId="0" fontId="52" fillId="0" borderId="0" xfId="0" applyFont="1" applyAlignment="1">
      <alignment horizontal="right" vertical="center" wrapText="1"/>
    </xf>
    <xf numFmtId="0" fontId="59" fillId="0" borderId="0" xfId="18" applyFont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21" fillId="0" borderId="0" xfId="18" applyFont="1" applyBorder="1" applyAlignment="1">
      <alignment horizontal="center" vertical="center"/>
      <protection/>
    </xf>
    <xf numFmtId="0" fontId="21" fillId="0" borderId="0" xfId="18" applyFont="1" applyBorder="1" applyAlignment="1">
      <alignment horizontal="center" vertical="center" wrapText="1"/>
      <protection/>
    </xf>
    <xf numFmtId="3" fontId="21" fillId="0" borderId="0" xfId="18" applyNumberFormat="1" applyFont="1" applyBorder="1" applyAlignment="1">
      <alignment horizontal="center" vertical="center"/>
      <protection/>
    </xf>
    <xf numFmtId="3" fontId="21" fillId="0" borderId="0" xfId="18" applyNumberFormat="1" applyFont="1" applyBorder="1" applyAlignment="1">
      <alignment horizontal="left" vertical="center"/>
      <protection/>
    </xf>
    <xf numFmtId="0" fontId="62" fillId="0" borderId="0" xfId="18" applyFont="1" applyBorder="1" applyAlignment="1">
      <alignment horizontal="center" vertical="center"/>
      <protection/>
    </xf>
    <xf numFmtId="3" fontId="63" fillId="0" borderId="0" xfId="18" applyNumberFormat="1" applyFont="1" applyBorder="1" applyAlignment="1">
      <alignment horizontal="center" vertical="center"/>
      <protection/>
    </xf>
    <xf numFmtId="3" fontId="65" fillId="0" borderId="0" xfId="18" applyNumberFormat="1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 vertical="center"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44" xfId="18" applyFont="1" applyBorder="1" applyAlignment="1">
      <alignment horizontal="center" vertical="center" wrapText="1"/>
      <protection/>
    </xf>
    <xf numFmtId="0" fontId="3" fillId="0" borderId="77" xfId="0" applyFont="1" applyBorder="1" applyAlignment="1">
      <alignment horizontal="center" vertical="center" wrapText="1"/>
    </xf>
    <xf numFmtId="0" fontId="3" fillId="0" borderId="78" xfId="18" applyFont="1" applyBorder="1" applyAlignment="1">
      <alignment horizontal="center" vertical="center" wrapText="1"/>
      <protection/>
    </xf>
    <xf numFmtId="0" fontId="66" fillId="0" borderId="0" xfId="18" applyFont="1" applyBorder="1" applyAlignment="1">
      <alignment horizontal="center" vertical="center"/>
      <protection/>
    </xf>
    <xf numFmtId="0" fontId="13" fillId="0" borderId="79" xfId="18" applyFont="1" applyBorder="1" applyAlignment="1">
      <alignment horizontal="center" vertical="center" wrapText="1"/>
      <protection/>
    </xf>
    <xf numFmtId="0" fontId="13" fillId="0" borderId="67" xfId="0" applyFont="1" applyBorder="1" applyAlignment="1">
      <alignment horizontal="center" vertical="center" wrapText="1"/>
    </xf>
    <xf numFmtId="3" fontId="3" fillId="0" borderId="19" xfId="18" applyNumberFormat="1" applyFont="1" applyBorder="1" applyAlignment="1">
      <alignment horizontal="center" vertical="center" wrapText="1"/>
      <protection/>
    </xf>
    <xf numFmtId="3" fontId="3" fillId="0" borderId="19" xfId="18" applyNumberFormat="1" applyFont="1" applyBorder="1" applyAlignment="1">
      <alignment horizontal="center" vertical="center"/>
      <protection/>
    </xf>
    <xf numFmtId="3" fontId="3" fillId="0" borderId="16" xfId="18" applyNumberFormat="1" applyFont="1" applyBorder="1" applyAlignment="1">
      <alignment horizontal="center" vertical="center" wrapText="1"/>
      <protection/>
    </xf>
    <xf numFmtId="0" fontId="3" fillId="0" borderId="68" xfId="18" applyFont="1" applyBorder="1" applyAlignment="1">
      <alignment horizontal="center" vertical="center" wrapText="1"/>
      <protection/>
    </xf>
    <xf numFmtId="0" fontId="3" fillId="0" borderId="6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3" fontId="3" fillId="0" borderId="68" xfId="18" applyNumberFormat="1" applyFont="1" applyBorder="1" applyAlignment="1">
      <alignment horizontal="center" vertical="center" wrapText="1"/>
      <protection/>
    </xf>
    <xf numFmtId="0" fontId="66" fillId="0" borderId="0" xfId="18" applyFont="1" applyBorder="1" applyAlignment="1">
      <alignment horizontal="center" vertical="center" wrapText="1"/>
      <protection/>
    </xf>
    <xf numFmtId="0" fontId="21" fillId="0" borderId="13" xfId="18" applyFont="1" applyBorder="1" applyAlignment="1">
      <alignment horizontal="center" vertical="center" wrapText="1"/>
      <protection/>
    </xf>
    <xf numFmtId="0" fontId="21" fillId="0" borderId="15" xfId="18" applyFont="1" applyBorder="1" applyAlignment="1">
      <alignment horizontal="center" vertical="center" wrapText="1"/>
      <protection/>
    </xf>
    <xf numFmtId="0" fontId="21" fillId="0" borderId="69" xfId="18" applyFont="1" applyBorder="1" applyAlignment="1">
      <alignment horizontal="center" vertical="center" wrapText="1"/>
      <protection/>
    </xf>
    <xf numFmtId="0" fontId="21" fillId="0" borderId="5" xfId="18" applyFont="1" applyBorder="1" applyAlignment="1">
      <alignment horizontal="center" vertical="center" wrapText="1"/>
      <protection/>
    </xf>
    <xf numFmtId="0" fontId="21" fillId="0" borderId="7" xfId="18" applyFont="1" applyBorder="1" applyAlignment="1">
      <alignment horizontal="center" vertical="center" wrapText="1"/>
      <protection/>
    </xf>
    <xf numFmtId="0" fontId="21" fillId="0" borderId="8" xfId="18" applyFont="1" applyBorder="1" applyAlignment="1">
      <alignment horizontal="center" vertical="center" wrapText="1"/>
      <protection/>
    </xf>
    <xf numFmtId="0" fontId="21" fillId="0" borderId="6" xfId="18" applyFont="1" applyBorder="1" applyAlignment="1">
      <alignment horizontal="center" vertical="center" wrapText="1"/>
      <protection/>
    </xf>
    <xf numFmtId="0" fontId="62" fillId="0" borderId="0" xfId="18" applyFont="1" applyBorder="1" applyAlignment="1">
      <alignment horizontal="center" vertical="center" wrapText="1"/>
      <protection/>
    </xf>
    <xf numFmtId="4" fontId="21" fillId="0" borderId="19" xfId="18" applyNumberFormat="1" applyFont="1" applyBorder="1" applyAlignment="1">
      <alignment horizontal="center" vertical="center" wrapText="1"/>
      <protection/>
    </xf>
    <xf numFmtId="3" fontId="21" fillId="0" borderId="19" xfId="18" applyNumberFormat="1" applyFont="1" applyBorder="1" applyAlignment="1">
      <alignment horizontal="center" vertical="center" wrapText="1"/>
      <protection/>
    </xf>
    <xf numFmtId="3" fontId="21" fillId="0" borderId="16" xfId="18" applyNumberFormat="1" applyFont="1" applyBorder="1" applyAlignment="1">
      <alignment horizontal="center" vertical="center" wrapText="1"/>
      <protection/>
    </xf>
    <xf numFmtId="3" fontId="21" fillId="0" borderId="13" xfId="18" applyNumberFormat="1" applyFont="1" applyBorder="1" applyAlignment="1">
      <alignment horizontal="center" vertical="center" wrapText="1"/>
      <protection/>
    </xf>
    <xf numFmtId="3" fontId="21" fillId="0" borderId="15" xfId="18" applyNumberFormat="1" applyFont="1" applyBorder="1" applyAlignment="1">
      <alignment horizontal="center" vertical="center" wrapText="1"/>
      <protection/>
    </xf>
    <xf numFmtId="3" fontId="67" fillId="0" borderId="15" xfId="18" applyNumberFormat="1" applyFont="1" applyBorder="1" applyAlignment="1">
      <alignment horizontal="center" vertical="center" wrapText="1"/>
      <protection/>
    </xf>
    <xf numFmtId="3" fontId="21" fillId="0" borderId="11" xfId="0" applyNumberFormat="1" applyFont="1" applyBorder="1" applyAlignment="1">
      <alignment horizontal="center" vertical="center" wrapText="1"/>
    </xf>
    <xf numFmtId="3" fontId="67" fillId="0" borderId="36" xfId="18" applyNumberFormat="1" applyFont="1" applyBorder="1" applyAlignment="1">
      <alignment horizontal="center" vertical="center" wrapText="1"/>
      <protection/>
    </xf>
    <xf numFmtId="3" fontId="67" fillId="0" borderId="14" xfId="18" applyNumberFormat="1" applyFont="1" applyBorder="1" applyAlignment="1">
      <alignment horizontal="center" vertical="center" wrapText="1"/>
      <protection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67" fillId="0" borderId="19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67" fillId="0" borderId="16" xfId="0" applyNumberFormat="1" applyFont="1" applyBorder="1" applyAlignment="1">
      <alignment horizontal="center" vertical="center" wrapText="1"/>
    </xf>
    <xf numFmtId="3" fontId="67" fillId="0" borderId="18" xfId="0" applyNumberFormat="1" applyFont="1" applyBorder="1" applyAlignment="1">
      <alignment horizontal="center" vertical="center" wrapText="1"/>
    </xf>
    <xf numFmtId="3" fontId="21" fillId="0" borderId="41" xfId="0" applyNumberFormat="1" applyFont="1" applyBorder="1" applyAlignment="1">
      <alignment horizontal="center" vertical="center" wrapText="1"/>
    </xf>
    <xf numFmtId="3" fontId="21" fillId="0" borderId="37" xfId="0" applyNumberFormat="1" applyFont="1" applyBorder="1" applyAlignment="1">
      <alignment horizontal="center" vertical="center" wrapText="1"/>
    </xf>
    <xf numFmtId="3" fontId="21" fillId="0" borderId="68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3" fontId="21" fillId="0" borderId="75" xfId="0" applyNumberFormat="1" applyFont="1" applyBorder="1" applyAlignment="1">
      <alignment horizontal="center" vertical="center" wrapText="1"/>
    </xf>
    <xf numFmtId="3" fontId="21" fillId="0" borderId="16" xfId="0" applyNumberFormat="1" applyFont="1" applyBorder="1" applyAlignment="1">
      <alignment horizontal="center" vertical="center" wrapText="1"/>
    </xf>
    <xf numFmtId="3" fontId="21" fillId="0" borderId="17" xfId="18" applyNumberFormat="1" applyFont="1" applyBorder="1" applyAlignment="1">
      <alignment horizontal="center" vertical="center" wrapText="1"/>
      <protection/>
    </xf>
    <xf numFmtId="3" fontId="67" fillId="0" borderId="19" xfId="18" applyNumberFormat="1" applyFont="1" applyBorder="1" applyAlignment="1">
      <alignment horizontal="center" vertical="center" wrapText="1"/>
      <protection/>
    </xf>
    <xf numFmtId="3" fontId="67" fillId="0" borderId="16" xfId="18" applyNumberFormat="1" applyFont="1" applyBorder="1" applyAlignment="1">
      <alignment horizontal="center" vertical="center" wrapText="1"/>
      <protection/>
    </xf>
    <xf numFmtId="3" fontId="67" fillId="0" borderId="18" xfId="18" applyNumberFormat="1" applyFont="1" applyBorder="1" applyAlignment="1">
      <alignment horizontal="center" vertical="center" wrapText="1"/>
      <protection/>
    </xf>
    <xf numFmtId="3" fontId="3" fillId="0" borderId="14" xfId="18" applyNumberFormat="1" applyFont="1" applyBorder="1" applyAlignment="1">
      <alignment horizontal="center" vertical="center"/>
      <protection/>
    </xf>
    <xf numFmtId="3" fontId="3" fillId="0" borderId="15" xfId="18" applyNumberFormat="1" applyFont="1" applyBorder="1" applyAlignment="1">
      <alignment horizontal="center" vertical="center"/>
      <protection/>
    </xf>
    <xf numFmtId="3" fontId="3" fillId="0" borderId="69" xfId="18" applyNumberFormat="1" applyFont="1" applyBorder="1" applyAlignment="1">
      <alignment horizontal="center" vertical="center"/>
      <protection/>
    </xf>
    <xf numFmtId="3" fontId="3" fillId="0" borderId="34" xfId="18" applyNumberFormat="1" applyFont="1" applyBorder="1" applyAlignment="1">
      <alignment horizontal="center" vertical="center"/>
      <protection/>
    </xf>
    <xf numFmtId="3" fontId="3" fillId="0" borderId="35" xfId="18" applyNumberFormat="1" applyFont="1" applyBorder="1" applyAlignment="1">
      <alignment horizontal="center" vertical="center"/>
      <protection/>
    </xf>
    <xf numFmtId="3" fontId="3" fillId="0" borderId="18" xfId="18" applyNumberFormat="1" applyFont="1" applyBorder="1" applyAlignment="1">
      <alignment horizontal="center" vertical="center"/>
      <protection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67" xfId="18" applyNumberFormat="1" applyFont="1" applyBorder="1" applyAlignment="1">
      <alignment horizontal="center" vertical="center"/>
      <protection/>
    </xf>
    <xf numFmtId="3" fontId="3" fillId="0" borderId="17" xfId="18" applyNumberFormat="1" applyFont="1" applyBorder="1" applyAlignment="1">
      <alignment horizontal="center" vertical="center"/>
      <protection/>
    </xf>
    <xf numFmtId="3" fontId="3" fillId="0" borderId="16" xfId="18" applyNumberFormat="1" applyFont="1" applyBorder="1" applyAlignment="1">
      <alignment horizontal="center" vertical="center"/>
      <protection/>
    </xf>
    <xf numFmtId="3" fontId="3" fillId="0" borderId="38" xfId="0" applyNumberFormat="1" applyFont="1" applyBorder="1" applyAlignment="1">
      <alignment horizontal="center" vertical="center" wrapText="1"/>
    </xf>
    <xf numFmtId="3" fontId="3" fillId="0" borderId="75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/>
    </xf>
    <xf numFmtId="3" fontId="3" fillId="0" borderId="68" xfId="0" applyNumberFormat="1" applyFont="1" applyBorder="1" applyAlignment="1">
      <alignment horizontal="center" vertical="center" wrapText="1"/>
    </xf>
    <xf numFmtId="3" fontId="3" fillId="0" borderId="71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62" fillId="0" borderId="0" xfId="18" applyNumberFormat="1" applyFont="1" applyBorder="1" applyAlignment="1">
      <alignment horizontal="center" vertical="center"/>
      <protection/>
    </xf>
    <xf numFmtId="4" fontId="3" fillId="0" borderId="0" xfId="18" applyNumberFormat="1" applyFont="1" applyBorder="1" applyAlignment="1">
      <alignment horizontal="center" vertical="center"/>
      <protection/>
    </xf>
    <xf numFmtId="4" fontId="21" fillId="0" borderId="0" xfId="18" applyNumberFormat="1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horizontal="center" vertical="center"/>
    </xf>
    <xf numFmtId="49" fontId="21" fillId="0" borderId="0" xfId="18" applyNumberFormat="1" applyFont="1" applyBorder="1" applyAlignment="1">
      <alignment horizontal="center" vertical="center"/>
      <protection/>
    </xf>
    <xf numFmtId="0" fontId="68" fillId="0" borderId="0" xfId="18" applyFont="1" applyBorder="1" applyAlignment="1">
      <alignment horizontal="center" vertical="center"/>
      <protection/>
    </xf>
    <xf numFmtId="0" fontId="62" fillId="0" borderId="0" xfId="18" applyFont="1" applyBorder="1" applyAlignment="1">
      <alignment horizontal="center" vertical="center" wrapText="1"/>
      <protection/>
    </xf>
    <xf numFmtId="0" fontId="1" fillId="0" borderId="0" xfId="20" applyFont="1" applyFill="1">
      <alignment/>
      <protection/>
    </xf>
    <xf numFmtId="0" fontId="1" fillId="0" borderId="0" xfId="20" applyFont="1" applyFill="1" applyAlignment="1">
      <alignment/>
      <protection/>
    </xf>
    <xf numFmtId="0" fontId="23" fillId="0" borderId="0" xfId="20" applyFill="1">
      <alignment/>
      <protection/>
    </xf>
    <xf numFmtId="0" fontId="1" fillId="0" borderId="0" xfId="20" applyFont="1" applyFill="1" applyAlignment="1">
      <alignment horizontal="left"/>
      <protection/>
    </xf>
    <xf numFmtId="0" fontId="1" fillId="0" borderId="0" xfId="20" applyFont="1" applyFill="1" applyAlignment="1">
      <alignment horizontal="center"/>
      <protection/>
    </xf>
    <xf numFmtId="0" fontId="13" fillId="0" borderId="67" xfId="20" applyFont="1" applyFill="1" applyBorder="1" applyAlignment="1">
      <alignment horizontal="center" vertical="center" wrapText="1"/>
      <protection/>
    </xf>
    <xf numFmtId="0" fontId="13" fillId="0" borderId="19" xfId="20" applyFont="1" applyFill="1" applyBorder="1" applyAlignment="1">
      <alignment horizontal="center" vertical="center" wrapText="1"/>
      <protection/>
    </xf>
    <xf numFmtId="0" fontId="4" fillId="0" borderId="19" xfId="20" applyFont="1" applyFill="1" applyBorder="1" applyAlignment="1">
      <alignment horizontal="center"/>
      <protection/>
    </xf>
    <xf numFmtId="0" fontId="4" fillId="0" borderId="67" xfId="20" applyFont="1" applyFill="1" applyBorder="1" applyAlignment="1">
      <alignment horizontal="center"/>
      <protection/>
    </xf>
    <xf numFmtId="0" fontId="4" fillId="0" borderId="80" xfId="20" applyFont="1" applyFill="1" applyBorder="1" applyAlignment="1">
      <alignment horizontal="center"/>
      <protection/>
    </xf>
    <xf numFmtId="0" fontId="4" fillId="0" borderId="21" xfId="20" applyFont="1" applyFill="1" applyBorder="1" applyAlignment="1">
      <alignment horizontal="center"/>
      <protection/>
    </xf>
    <xf numFmtId="169" fontId="23" fillId="0" borderId="0" xfId="20" applyNumberFormat="1" applyFill="1">
      <alignment/>
      <protection/>
    </xf>
    <xf numFmtId="0" fontId="23" fillId="0" borderId="21" xfId="20" applyFont="1" applyFill="1" applyBorder="1">
      <alignment/>
      <protection/>
    </xf>
    <xf numFmtId="0" fontId="13" fillId="0" borderId="21" xfId="20" applyFont="1" applyFill="1" applyBorder="1" applyAlignment="1">
      <alignment horizontal="center" vertical="center"/>
      <protection/>
    </xf>
    <xf numFmtId="0" fontId="1" fillId="0" borderId="19" xfId="20" applyFont="1" applyFill="1" applyBorder="1" applyAlignment="1">
      <alignment horizontal="center" vertical="center"/>
      <protection/>
    </xf>
    <xf numFmtId="169" fontId="13" fillId="0" borderId="67" xfId="20" applyNumberFormat="1" applyFont="1" applyFill="1" applyBorder="1" applyAlignment="1">
      <alignment horizontal="right" vertical="center"/>
      <protection/>
    </xf>
    <xf numFmtId="169" fontId="13" fillId="0" borderId="19" xfId="20" applyNumberFormat="1" applyFont="1" applyFill="1" applyBorder="1" applyAlignment="1">
      <alignment horizontal="right" vertical="center"/>
      <protection/>
    </xf>
    <xf numFmtId="169" fontId="69" fillId="0" borderId="0" xfId="20" applyNumberFormat="1" applyFont="1" applyFill="1">
      <alignment/>
      <protection/>
    </xf>
    <xf numFmtId="164" fontId="69" fillId="0" borderId="0" xfId="20" applyNumberFormat="1" applyFont="1" applyFill="1">
      <alignment/>
      <protection/>
    </xf>
    <xf numFmtId="0" fontId="13" fillId="0" borderId="11" xfId="20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/>
      <protection/>
    </xf>
    <xf numFmtId="0" fontId="1" fillId="0" borderId="15" xfId="20" applyFont="1" applyFill="1" applyBorder="1" applyAlignment="1">
      <alignment horizontal="center" vertical="center"/>
      <protection/>
    </xf>
    <xf numFmtId="0" fontId="13" fillId="0" borderId="15" xfId="20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left" vertical="center"/>
      <protection/>
    </xf>
    <xf numFmtId="0" fontId="13" fillId="0" borderId="42" xfId="20" applyFont="1" applyFill="1" applyBorder="1" applyAlignment="1">
      <alignment horizontal="center" vertical="center"/>
      <protection/>
    </xf>
    <xf numFmtId="0" fontId="1" fillId="0" borderId="42" xfId="20" applyFont="1" applyFill="1" applyBorder="1" applyAlignment="1">
      <alignment horizontal="left" vertical="center"/>
      <protection/>
    </xf>
    <xf numFmtId="0" fontId="1" fillId="0" borderId="11" xfId="20" applyFont="1" applyFill="1" applyBorder="1" applyAlignment="1">
      <alignment horizontal="center" vertical="center"/>
      <protection/>
    </xf>
    <xf numFmtId="169" fontId="13" fillId="0" borderId="80" xfId="20" applyNumberFormat="1" applyFont="1" applyFill="1" applyBorder="1" applyAlignment="1">
      <alignment horizontal="right" vertical="center"/>
      <protection/>
    </xf>
    <xf numFmtId="169" fontId="13" fillId="0" borderId="21" xfId="20" applyNumberFormat="1" applyFont="1" applyFill="1" applyBorder="1" applyAlignment="1">
      <alignment horizontal="right" vertical="center"/>
      <protection/>
    </xf>
    <xf numFmtId="0" fontId="20" fillId="0" borderId="0" xfId="20" applyFont="1" applyFill="1">
      <alignment/>
      <protection/>
    </xf>
    <xf numFmtId="0" fontId="1" fillId="0" borderId="80" xfId="20" applyFont="1" applyFill="1" applyBorder="1" applyAlignment="1">
      <alignment horizontal="center" vertical="center"/>
      <protection/>
    </xf>
    <xf numFmtId="0" fontId="4" fillId="0" borderId="42" xfId="20" applyFont="1" applyFill="1" applyBorder="1" applyAlignment="1">
      <alignment horizontal="center"/>
      <protection/>
    </xf>
    <xf numFmtId="169" fontId="4" fillId="0" borderId="80" xfId="20" applyNumberFormat="1" applyFont="1" applyFill="1" applyBorder="1" applyAlignment="1">
      <alignment horizontal="center"/>
      <protection/>
    </xf>
    <xf numFmtId="169" fontId="4" fillId="0" borderId="21" xfId="20" applyNumberFormat="1" applyFont="1" applyFill="1" applyBorder="1" applyAlignment="1">
      <alignment horizontal="center"/>
      <protection/>
    </xf>
    <xf numFmtId="0" fontId="1" fillId="0" borderId="21" xfId="20" applyFont="1" applyFill="1" applyBorder="1" applyAlignment="1">
      <alignment horizontal="center" vertical="center"/>
      <protection/>
    </xf>
    <xf numFmtId="0" fontId="1" fillId="0" borderId="67" xfId="20" applyFont="1" applyFill="1" applyBorder="1" applyAlignment="1">
      <alignment horizontal="center" vertical="center"/>
      <protection/>
    </xf>
    <xf numFmtId="169" fontId="1" fillId="0" borderId="67" xfId="20" applyNumberFormat="1" applyFont="1" applyFill="1" applyBorder="1" applyAlignment="1">
      <alignment horizontal="right" vertical="center"/>
      <protection/>
    </xf>
    <xf numFmtId="169" fontId="1" fillId="0" borderId="19" xfId="20" applyNumberFormat="1" applyFont="1" applyFill="1" applyBorder="1" applyAlignment="1">
      <alignment horizontal="right" vertical="center"/>
      <protection/>
    </xf>
    <xf numFmtId="0" fontId="23" fillId="0" borderId="11" xfId="20" applyFont="1" applyFill="1" applyBorder="1">
      <alignment/>
      <protection/>
    </xf>
    <xf numFmtId="0" fontId="1" fillId="0" borderId="11" xfId="20" applyFont="1" applyFill="1" applyBorder="1">
      <alignment/>
      <protection/>
    </xf>
    <xf numFmtId="0" fontId="1" fillId="0" borderId="11" xfId="20" applyFont="1" applyFill="1" applyBorder="1" applyAlignment="1">
      <alignment/>
      <protection/>
    </xf>
    <xf numFmtId="0" fontId="23" fillId="0" borderId="15" xfId="20" applyFont="1" applyFill="1" applyBorder="1">
      <alignment/>
      <protection/>
    </xf>
    <xf numFmtId="0" fontId="1" fillId="0" borderId="15" xfId="20" applyFont="1" applyFill="1" applyBorder="1">
      <alignment/>
      <protection/>
    </xf>
    <xf numFmtId="0" fontId="1" fillId="0" borderId="15" xfId="20" applyFont="1" applyFill="1" applyBorder="1" applyAlignment="1">
      <alignment/>
      <protection/>
    </xf>
    <xf numFmtId="0" fontId="4" fillId="0" borderId="11" xfId="20" applyFont="1" applyFill="1" applyBorder="1" applyAlignment="1">
      <alignment horizontal="center"/>
      <protection/>
    </xf>
    <xf numFmtId="0" fontId="1" fillId="0" borderId="42" xfId="20" applyFont="1" applyFill="1" applyBorder="1" applyAlignment="1">
      <alignment horizontal="center" vertical="center"/>
      <protection/>
    </xf>
    <xf numFmtId="0" fontId="1" fillId="0" borderId="69" xfId="20" applyFont="1" applyFill="1" applyBorder="1" applyAlignment="1">
      <alignment horizontal="center" vertical="center"/>
      <protection/>
    </xf>
    <xf numFmtId="169" fontId="13" fillId="0" borderId="69" xfId="20" applyNumberFormat="1" applyFont="1" applyFill="1" applyBorder="1" applyAlignment="1">
      <alignment horizontal="right" vertical="center"/>
      <protection/>
    </xf>
    <xf numFmtId="169" fontId="13" fillId="0" borderId="15" xfId="20" applyNumberFormat="1" applyFont="1" applyFill="1" applyBorder="1" applyAlignment="1">
      <alignment horizontal="right" vertical="center"/>
      <protection/>
    </xf>
    <xf numFmtId="169" fontId="1" fillId="0" borderId="69" xfId="20" applyNumberFormat="1" applyFont="1" applyFill="1" applyBorder="1" applyAlignment="1">
      <alignment horizontal="right" vertical="center"/>
      <protection/>
    </xf>
    <xf numFmtId="169" fontId="1" fillId="0" borderId="15" xfId="20" applyNumberFormat="1" applyFont="1" applyFill="1" applyBorder="1" applyAlignment="1">
      <alignment horizontal="right" vertical="center"/>
      <protection/>
    </xf>
    <xf numFmtId="0" fontId="1" fillId="0" borderId="19" xfId="20" applyFont="1" applyFill="1" applyBorder="1" applyAlignment="1">
      <alignment horizontal="left" vertical="center"/>
      <protection/>
    </xf>
    <xf numFmtId="0" fontId="1" fillId="0" borderId="21" xfId="20" applyFont="1" applyFill="1" applyBorder="1" applyAlignment="1">
      <alignment horizontal="left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169" fontId="1" fillId="0" borderId="80" xfId="20" applyNumberFormat="1" applyFont="1" applyFill="1" applyBorder="1" applyAlignment="1">
      <alignment horizontal="right" vertical="center"/>
      <protection/>
    </xf>
    <xf numFmtId="169" fontId="1" fillId="0" borderId="21" xfId="20" applyNumberFormat="1" applyFont="1" applyFill="1" applyBorder="1" applyAlignment="1">
      <alignment horizontal="right" vertical="center"/>
      <protection/>
    </xf>
    <xf numFmtId="0" fontId="1" fillId="0" borderId="19" xfId="20" applyFont="1" applyFill="1" applyBorder="1" applyAlignment="1">
      <alignment horizontal="left" vertical="center" wrapText="1"/>
      <protection/>
    </xf>
    <xf numFmtId="0" fontId="1" fillId="0" borderId="19" xfId="20" applyFont="1" applyFill="1" applyBorder="1">
      <alignment/>
      <protection/>
    </xf>
    <xf numFmtId="0" fontId="1" fillId="0" borderId="67" xfId="20" applyFont="1" applyFill="1" applyBorder="1">
      <alignment/>
      <protection/>
    </xf>
    <xf numFmtId="169" fontId="69" fillId="0" borderId="2" xfId="20" applyNumberFormat="1" applyFont="1" applyFill="1" applyBorder="1">
      <alignment/>
      <protection/>
    </xf>
    <xf numFmtId="0" fontId="23" fillId="0" borderId="19" xfId="20" applyFont="1" applyFill="1" applyBorder="1">
      <alignment/>
      <protection/>
    </xf>
    <xf numFmtId="0" fontId="1" fillId="0" borderId="19" xfId="20" applyFont="1" applyFill="1" applyBorder="1" applyAlignment="1">
      <alignment/>
      <protection/>
    </xf>
    <xf numFmtId="0" fontId="23" fillId="0" borderId="0" xfId="20" applyFont="1" applyFill="1">
      <alignment/>
      <protection/>
    </xf>
    <xf numFmtId="0" fontId="1" fillId="0" borderId="21" xfId="20" applyFont="1" applyFill="1" applyBorder="1">
      <alignment/>
      <protection/>
    </xf>
    <xf numFmtId="0" fontId="1" fillId="0" borderId="21" xfId="20" applyFont="1" applyFill="1" applyBorder="1" applyAlignment="1">
      <alignment/>
      <protection/>
    </xf>
    <xf numFmtId="0" fontId="13" fillId="0" borderId="21" xfId="20" applyFont="1" applyFill="1" applyBorder="1">
      <alignment/>
      <protection/>
    </xf>
    <xf numFmtId="0" fontId="13" fillId="0" borderId="69" xfId="20" applyFont="1" applyFill="1" applyBorder="1" applyAlignment="1">
      <alignment horizontal="center" vertical="center"/>
      <protection/>
    </xf>
    <xf numFmtId="0" fontId="13" fillId="0" borderId="11" xfId="20" applyFont="1" applyFill="1" applyBorder="1">
      <alignment/>
      <protection/>
    </xf>
    <xf numFmtId="0" fontId="13" fillId="0" borderId="67" xfId="20" applyFont="1" applyFill="1" applyBorder="1" applyAlignment="1">
      <alignment horizontal="center" vertical="center"/>
      <protection/>
    </xf>
    <xf numFmtId="0" fontId="13" fillId="0" borderId="15" xfId="20" applyFont="1" applyFill="1" applyBorder="1">
      <alignment/>
      <protection/>
    </xf>
    <xf numFmtId="0" fontId="52" fillId="0" borderId="0" xfId="21" applyFont="1" applyFill="1" applyAlignment="1">
      <alignment horizontal="center" vertical="center" wrapText="1"/>
      <protection/>
    </xf>
    <xf numFmtId="0" fontId="52" fillId="0" borderId="0" xfId="21" applyFont="1" applyFill="1" applyAlignment="1">
      <alignment horizontal="left" vertical="center" wrapText="1"/>
      <protection/>
    </xf>
    <xf numFmtId="0" fontId="70" fillId="0" borderId="0" xfId="21" applyFont="1" applyFill="1" applyAlignment="1">
      <alignment horizontal="center" vertical="center" wrapText="1"/>
      <protection/>
    </xf>
    <xf numFmtId="0" fontId="51" fillId="0" borderId="0" xfId="21" applyFont="1" applyFill="1" applyAlignment="1">
      <alignment horizontal="left" vertical="center" wrapText="1"/>
      <protection/>
    </xf>
    <xf numFmtId="0" fontId="52" fillId="0" borderId="4" xfId="21" applyFont="1" applyFill="1" applyBorder="1" applyAlignment="1">
      <alignment horizontal="center" vertical="center" wrapText="1"/>
      <protection/>
    </xf>
    <xf numFmtId="0" fontId="71" fillId="0" borderId="34" xfId="21" applyFont="1" applyFill="1" applyBorder="1" applyAlignment="1">
      <alignment horizontal="center" vertical="center" wrapText="1"/>
      <protection/>
    </xf>
    <xf numFmtId="0" fontId="39" fillId="0" borderId="76" xfId="21" applyFont="1" applyFill="1" applyBorder="1" applyAlignment="1">
      <alignment horizontal="left" vertical="center" wrapText="1"/>
      <protection/>
    </xf>
    <xf numFmtId="3" fontId="39" fillId="0" borderId="76" xfId="21" applyNumberFormat="1" applyFont="1" applyFill="1" applyBorder="1" applyAlignment="1">
      <alignment horizontal="right" vertical="center" wrapText="1"/>
      <protection/>
    </xf>
    <xf numFmtId="3" fontId="39" fillId="0" borderId="35" xfId="21" applyNumberFormat="1" applyFont="1" applyFill="1" applyBorder="1" applyAlignment="1">
      <alignment horizontal="right" vertical="center" wrapText="1"/>
      <protection/>
    </xf>
    <xf numFmtId="0" fontId="52" fillId="0" borderId="17" xfId="21" applyFont="1" applyFill="1" applyBorder="1" applyAlignment="1">
      <alignment horizontal="center" vertical="center" wrapText="1"/>
      <protection/>
    </xf>
    <xf numFmtId="0" fontId="52" fillId="0" borderId="19" xfId="21" applyFont="1" applyFill="1" applyBorder="1" applyAlignment="1">
      <alignment horizontal="left" vertical="center" wrapText="1"/>
      <protection/>
    </xf>
    <xf numFmtId="3" fontId="47" fillId="0" borderId="19" xfId="21" applyNumberFormat="1" applyFont="1" applyFill="1" applyBorder="1" applyAlignment="1">
      <alignment horizontal="right" vertical="center" wrapText="1"/>
      <protection/>
    </xf>
    <xf numFmtId="3" fontId="39" fillId="0" borderId="16" xfId="21" applyNumberFormat="1" applyFont="1" applyFill="1" applyBorder="1" applyAlignment="1">
      <alignment horizontal="right" vertical="center" wrapText="1"/>
      <protection/>
    </xf>
    <xf numFmtId="4" fontId="71" fillId="0" borderId="0" xfId="21" applyNumberFormat="1" applyFont="1" applyFill="1" applyAlignment="1">
      <alignment horizontal="right" vertical="center" wrapText="1"/>
      <protection/>
    </xf>
    <xf numFmtId="0" fontId="71" fillId="0" borderId="0" xfId="21" applyFont="1" applyFill="1" applyAlignment="1">
      <alignment horizontal="center" vertical="center" wrapText="1"/>
      <protection/>
    </xf>
    <xf numFmtId="3" fontId="52" fillId="0" borderId="19" xfId="21" applyNumberFormat="1" applyFont="1" applyFill="1" applyBorder="1" applyAlignment="1">
      <alignment horizontal="right" vertical="center" wrapText="1"/>
      <protection/>
    </xf>
    <xf numFmtId="3" fontId="52" fillId="0" borderId="16" xfId="21" applyNumberFormat="1" applyFont="1" applyFill="1" applyBorder="1" applyAlignment="1">
      <alignment horizontal="right" vertical="center" wrapText="1"/>
      <protection/>
    </xf>
    <xf numFmtId="4" fontId="52" fillId="0" borderId="0" xfId="21" applyNumberFormat="1" applyFont="1" applyFill="1" applyAlignment="1">
      <alignment horizontal="right" vertical="center" wrapText="1"/>
      <protection/>
    </xf>
    <xf numFmtId="0" fontId="52" fillId="0" borderId="37" xfId="21" applyFont="1" applyFill="1" applyBorder="1" applyAlignment="1">
      <alignment horizontal="center" vertical="center" wrapText="1"/>
      <protection/>
    </xf>
    <xf numFmtId="0" fontId="52" fillId="0" borderId="68" xfId="21" applyFont="1" applyFill="1" applyBorder="1" applyAlignment="1">
      <alignment horizontal="left" vertical="center" wrapText="1"/>
      <protection/>
    </xf>
    <xf numFmtId="3" fontId="52" fillId="0" borderId="68" xfId="21" applyNumberFormat="1" applyFont="1" applyFill="1" applyBorder="1" applyAlignment="1">
      <alignment horizontal="right" vertical="center" wrapText="1"/>
      <protection/>
    </xf>
    <xf numFmtId="3" fontId="52" fillId="0" borderId="38" xfId="21" applyNumberFormat="1" applyFont="1" applyFill="1" applyBorder="1" applyAlignment="1">
      <alignment horizontal="right" vertical="center" wrapText="1"/>
      <protection/>
    </xf>
    <xf numFmtId="0" fontId="52" fillId="0" borderId="34" xfId="21" applyFont="1" applyFill="1" applyBorder="1" applyAlignment="1">
      <alignment horizontal="center" vertical="center" wrapText="1"/>
      <protection/>
    </xf>
    <xf numFmtId="0" fontId="52" fillId="0" borderId="13" xfId="21" applyFont="1" applyFill="1" applyBorder="1" applyAlignment="1">
      <alignment horizontal="center" vertical="center" wrapText="1"/>
      <protection/>
    </xf>
    <xf numFmtId="0" fontId="39" fillId="0" borderId="15" xfId="21" applyFont="1" applyFill="1" applyBorder="1" applyAlignment="1">
      <alignment horizontal="left" vertical="center" wrapText="1"/>
      <protection/>
    </xf>
    <xf numFmtId="3" fontId="39" fillId="0" borderId="15" xfId="21" applyNumberFormat="1" applyFont="1" applyFill="1" applyBorder="1" applyAlignment="1">
      <alignment horizontal="right" vertical="center" wrapText="1"/>
      <protection/>
    </xf>
    <xf numFmtId="3" fontId="39" fillId="0" borderId="36" xfId="21" applyNumberFormat="1" applyFont="1" applyFill="1" applyBorder="1" applyAlignment="1">
      <alignment horizontal="right" vertical="center" wrapText="1"/>
      <protection/>
    </xf>
    <xf numFmtId="0" fontId="52" fillId="0" borderId="20" xfId="21" applyFont="1" applyFill="1" applyBorder="1" applyAlignment="1">
      <alignment horizontal="center" vertical="center" wrapText="1"/>
      <protection/>
    </xf>
    <xf numFmtId="0" fontId="52" fillId="0" borderId="21" xfId="21" applyFont="1" applyFill="1" applyBorder="1" applyAlignment="1">
      <alignment horizontal="left" vertical="center" wrapText="1"/>
      <protection/>
    </xf>
    <xf numFmtId="3" fontId="52" fillId="0" borderId="21" xfId="21" applyNumberFormat="1" applyFont="1" applyFill="1" applyBorder="1" applyAlignment="1">
      <alignment horizontal="right" vertical="center" wrapText="1"/>
      <protection/>
    </xf>
    <xf numFmtId="3" fontId="52" fillId="0" borderId="41" xfId="21" applyNumberFormat="1" applyFont="1" applyFill="1" applyBorder="1" applyAlignment="1">
      <alignment horizontal="right" vertical="center" wrapText="1"/>
      <protection/>
    </xf>
    <xf numFmtId="0" fontId="39" fillId="0" borderId="13" xfId="21" applyFont="1" applyFill="1" applyBorder="1" applyAlignment="1">
      <alignment horizontal="center" vertical="center" wrapText="1"/>
      <protection/>
    </xf>
    <xf numFmtId="4" fontId="39" fillId="0" borderId="0" xfId="21" applyNumberFormat="1" applyFont="1" applyFill="1" applyAlignment="1">
      <alignment horizontal="right" vertical="center" wrapText="1"/>
      <protection/>
    </xf>
    <xf numFmtId="0" fontId="39" fillId="0" borderId="0" xfId="21" applyFont="1" applyFill="1" applyAlignment="1">
      <alignment horizontal="center" vertical="center" wrapText="1"/>
      <protection/>
    </xf>
    <xf numFmtId="3" fontId="39" fillId="0" borderId="41" xfId="21" applyNumberFormat="1" applyFont="1" applyFill="1" applyBorder="1" applyAlignment="1">
      <alignment horizontal="right" vertical="center" wrapText="1"/>
      <protection/>
    </xf>
    <xf numFmtId="0" fontId="72" fillId="0" borderId="4" xfId="21" applyFont="1" applyFill="1" applyBorder="1" applyAlignment="1">
      <alignment horizontal="center" vertical="center" wrapText="1"/>
      <protection/>
    </xf>
    <xf numFmtId="0" fontId="72" fillId="0" borderId="4" xfId="21" applyFont="1" applyFill="1" applyBorder="1" applyAlignment="1">
      <alignment horizontal="left" vertical="center" wrapText="1"/>
      <protection/>
    </xf>
    <xf numFmtId="3" fontId="72" fillId="0" borderId="4" xfId="21" applyNumberFormat="1" applyFont="1" applyFill="1" applyBorder="1" applyAlignment="1">
      <alignment horizontal="right" vertical="center" wrapText="1"/>
      <protection/>
    </xf>
    <xf numFmtId="4" fontId="73" fillId="0" borderId="0" xfId="21" applyNumberFormat="1" applyFont="1" applyFill="1" applyAlignment="1">
      <alignment horizontal="right" vertical="center" wrapText="1"/>
      <protection/>
    </xf>
    <xf numFmtId="0" fontId="73" fillId="0" borderId="0" xfId="21" applyFont="1" applyFill="1" applyAlignment="1">
      <alignment horizontal="center" vertical="center" wrapText="1"/>
      <protection/>
    </xf>
    <xf numFmtId="4" fontId="72" fillId="0" borderId="0" xfId="21" applyNumberFormat="1" applyFont="1" applyFill="1" applyAlignment="1">
      <alignment horizontal="right" vertical="center" wrapText="1"/>
      <protection/>
    </xf>
    <xf numFmtId="0" fontId="72" fillId="0" borderId="0" xfId="21" applyFont="1" applyFill="1" applyAlignment="1">
      <alignment horizontal="center" vertical="center" wrapText="1"/>
      <protection/>
    </xf>
    <xf numFmtId="0" fontId="1" fillId="0" borderId="0" xfId="19" applyFont="1" applyAlignment="1">
      <alignment horizontal="center"/>
      <protection/>
    </xf>
    <xf numFmtId="3" fontId="1" fillId="0" borderId="0" xfId="19" applyNumberFormat="1" applyFont="1" applyAlignment="1">
      <alignment horizontal="left"/>
      <protection/>
    </xf>
    <xf numFmtId="0" fontId="23" fillId="0" borderId="0" xfId="19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Alignment="1">
      <alignment wrapText="1"/>
      <protection/>
    </xf>
    <xf numFmtId="0" fontId="1" fillId="0" borderId="0" xfId="19" applyFont="1" applyAlignment="1">
      <alignment horizontal="left"/>
      <protection/>
    </xf>
    <xf numFmtId="0" fontId="8" fillId="0" borderId="0" xfId="19" applyFont="1" applyAlignment="1">
      <alignment horizontal="left" vertical="center"/>
      <protection/>
    </xf>
    <xf numFmtId="0" fontId="69" fillId="0" borderId="0" xfId="19" applyFont="1" applyAlignment="1">
      <alignment vertical="center"/>
      <protection/>
    </xf>
    <xf numFmtId="0" fontId="74" fillId="0" borderId="0" xfId="19" applyFont="1" applyAlignment="1">
      <alignment horizontal="left" vertical="center"/>
      <protection/>
    </xf>
    <xf numFmtId="0" fontId="1" fillId="0" borderId="0" xfId="19" applyFont="1">
      <alignment/>
      <protection/>
    </xf>
    <xf numFmtId="0" fontId="52" fillId="0" borderId="0" xfId="19" applyFont="1" applyAlignment="1">
      <alignment horizontal="center"/>
      <protection/>
    </xf>
    <xf numFmtId="0" fontId="23" fillId="0" borderId="0" xfId="19" applyAlignment="1">
      <alignment vertical="top"/>
      <protection/>
    </xf>
    <xf numFmtId="0" fontId="11" fillId="0" borderId="19" xfId="19" applyFont="1" applyBorder="1" applyAlignment="1">
      <alignment horizontal="center"/>
      <protection/>
    </xf>
    <xf numFmtId="0" fontId="11" fillId="0" borderId="67" xfId="19" applyFont="1" applyBorder="1" applyAlignment="1">
      <alignment horizontal="center"/>
      <protection/>
    </xf>
    <xf numFmtId="49" fontId="13" fillId="0" borderId="21" xfId="19" applyNumberFormat="1" applyFont="1" applyBorder="1" applyAlignment="1">
      <alignment horizontal="center" vertical="center"/>
      <protection/>
    </xf>
    <xf numFmtId="49" fontId="13" fillId="0" borderId="81" xfId="19" applyNumberFormat="1" applyFont="1" applyBorder="1" applyAlignment="1">
      <alignment horizontal="center" vertical="center"/>
      <protection/>
    </xf>
    <xf numFmtId="0" fontId="13" fillId="0" borderId="21" xfId="19" applyFont="1" applyBorder="1" applyAlignment="1">
      <alignment horizontal="left" vertical="center" wrapText="1"/>
      <protection/>
    </xf>
    <xf numFmtId="3" fontId="13" fillId="3" borderId="80" xfId="19" applyNumberFormat="1" applyFont="1" applyFill="1" applyBorder="1" applyAlignment="1">
      <alignment horizontal="right" vertical="center"/>
      <protection/>
    </xf>
    <xf numFmtId="164" fontId="13" fillId="0" borderId="11" xfId="19" applyNumberFormat="1" applyFont="1" applyBorder="1" applyAlignment="1">
      <alignment horizontal="right" vertical="center"/>
      <protection/>
    </xf>
    <xf numFmtId="164" fontId="13" fillId="0" borderId="21" xfId="19" applyNumberFormat="1" applyFont="1" applyBorder="1" applyAlignment="1">
      <alignment horizontal="right" vertical="center"/>
      <protection/>
    </xf>
    <xf numFmtId="3" fontId="13" fillId="0" borderId="82" xfId="19" applyNumberFormat="1" applyFont="1" applyBorder="1" applyAlignment="1">
      <alignment horizontal="right" vertical="top"/>
      <protection/>
    </xf>
    <xf numFmtId="164" fontId="13" fillId="0" borderId="7" xfId="19" applyNumberFormat="1" applyFont="1" applyBorder="1" applyAlignment="1">
      <alignment horizontal="right" vertical="top"/>
      <protection/>
    </xf>
    <xf numFmtId="164" fontId="13" fillId="0" borderId="8" xfId="19" applyNumberFormat="1" applyFont="1" applyBorder="1" applyAlignment="1">
      <alignment horizontal="right" vertical="top"/>
      <protection/>
    </xf>
    <xf numFmtId="49" fontId="13" fillId="0" borderId="19" xfId="19" applyNumberFormat="1" applyFont="1" applyBorder="1" applyAlignment="1">
      <alignment horizontal="center" vertical="center"/>
      <protection/>
    </xf>
    <xf numFmtId="0" fontId="13" fillId="0" borderId="2" xfId="19" applyFont="1" applyBorder="1" applyAlignment="1">
      <alignment horizontal="left" vertical="center" wrapText="1"/>
      <protection/>
    </xf>
    <xf numFmtId="164" fontId="13" fillId="0" borderId="69" xfId="19" applyNumberFormat="1" applyFont="1" applyBorder="1" applyAlignment="1">
      <alignment horizontal="right" vertical="center"/>
      <protection/>
    </xf>
    <xf numFmtId="164" fontId="13" fillId="0" borderId="15" xfId="19" applyNumberFormat="1" applyFont="1" applyBorder="1" applyAlignment="1">
      <alignment horizontal="right" vertical="center"/>
      <protection/>
    </xf>
    <xf numFmtId="164" fontId="13" fillId="0" borderId="76" xfId="19" applyNumberFormat="1" applyFont="1" applyBorder="1" applyAlignment="1">
      <alignment horizontal="right" vertical="center"/>
      <protection/>
    </xf>
    <xf numFmtId="0" fontId="23" fillId="0" borderId="0" xfId="19" applyAlignment="1">
      <alignment vertical="center"/>
      <protection/>
    </xf>
    <xf numFmtId="49" fontId="13" fillId="0" borderId="21" xfId="19" applyNumberFormat="1" applyFont="1" applyBorder="1" applyAlignment="1">
      <alignment horizontal="center" vertical="top"/>
      <protection/>
    </xf>
    <xf numFmtId="0" fontId="13" fillId="0" borderId="21" xfId="19" applyFont="1" applyBorder="1" applyAlignment="1">
      <alignment horizontal="left" vertical="top" wrapText="1"/>
      <protection/>
    </xf>
    <xf numFmtId="164" fontId="13" fillId="0" borderId="80" xfId="19" applyNumberFormat="1" applyFont="1" applyBorder="1" applyAlignment="1">
      <alignment horizontal="right" vertical="top"/>
      <protection/>
    </xf>
    <xf numFmtId="164" fontId="13" fillId="0" borderId="21" xfId="19" applyNumberFormat="1" applyFont="1" applyBorder="1" applyAlignment="1">
      <alignment horizontal="right" vertical="top"/>
      <protection/>
    </xf>
    <xf numFmtId="49" fontId="1" fillId="0" borderId="11" xfId="19" applyNumberFormat="1" applyFont="1" applyBorder="1" applyAlignment="1">
      <alignment horizontal="center" vertical="center"/>
      <protection/>
    </xf>
    <xf numFmtId="0" fontId="52" fillId="0" borderId="19" xfId="19" applyFont="1" applyBorder="1" applyAlignment="1">
      <alignment horizontal="left" vertical="center" wrapText="1"/>
      <protection/>
    </xf>
    <xf numFmtId="164" fontId="1" fillId="0" borderId="67" xfId="19" applyNumberFormat="1" applyFont="1" applyBorder="1" applyAlignment="1">
      <alignment horizontal="right" vertical="center"/>
      <protection/>
    </xf>
    <xf numFmtId="164" fontId="1" fillId="0" borderId="19" xfId="19" applyNumberFormat="1" applyFont="1" applyBorder="1" applyAlignment="1">
      <alignment horizontal="right" vertical="center"/>
      <protection/>
    </xf>
    <xf numFmtId="0" fontId="23" fillId="0" borderId="0" xfId="19" applyFont="1" applyAlignment="1">
      <alignment vertical="center"/>
      <protection/>
    </xf>
    <xf numFmtId="49" fontId="52" fillId="0" borderId="11" xfId="19" applyNumberFormat="1" applyFont="1" applyBorder="1" applyAlignment="1">
      <alignment horizontal="left" vertical="top" wrapText="1"/>
      <protection/>
    </xf>
    <xf numFmtId="49" fontId="52" fillId="0" borderId="11" xfId="19" applyNumberFormat="1" applyFont="1" applyBorder="1" applyAlignment="1">
      <alignment horizontal="center" vertical="top"/>
      <protection/>
    </xf>
    <xf numFmtId="0" fontId="52" fillId="0" borderId="21" xfId="19" applyFont="1" applyBorder="1" applyAlignment="1">
      <alignment horizontal="left" vertical="top" wrapText="1"/>
      <protection/>
    </xf>
    <xf numFmtId="3" fontId="52" fillId="0" borderId="21" xfId="19" applyNumberFormat="1" applyFont="1" applyBorder="1" applyAlignment="1">
      <alignment horizontal="right" vertical="top"/>
      <protection/>
    </xf>
    <xf numFmtId="164" fontId="52" fillId="0" borderId="21" xfId="19" applyNumberFormat="1" applyFont="1" applyBorder="1" applyAlignment="1">
      <alignment horizontal="right" vertical="top"/>
      <protection/>
    </xf>
    <xf numFmtId="164" fontId="1" fillId="0" borderId="21" xfId="19" applyNumberFormat="1" applyFont="1" applyBorder="1" applyAlignment="1">
      <alignment horizontal="right" vertical="top"/>
      <protection/>
    </xf>
    <xf numFmtId="0" fontId="52" fillId="0" borderId="0" xfId="19" applyFont="1" applyAlignment="1">
      <alignment vertical="top"/>
      <protection/>
    </xf>
    <xf numFmtId="0" fontId="52" fillId="0" borderId="42" xfId="19" applyFont="1" applyBorder="1" applyAlignment="1">
      <alignment horizontal="left" vertical="top" wrapText="1"/>
      <protection/>
    </xf>
    <xf numFmtId="3" fontId="52" fillId="0" borderId="42" xfId="19" applyNumberFormat="1" applyFont="1" applyBorder="1" applyAlignment="1">
      <alignment horizontal="right" vertical="top"/>
      <protection/>
    </xf>
    <xf numFmtId="164" fontId="52" fillId="0" borderId="11" xfId="19" applyNumberFormat="1" applyFont="1" applyBorder="1" applyAlignment="1">
      <alignment horizontal="right" vertical="top"/>
      <protection/>
    </xf>
    <xf numFmtId="164" fontId="1" fillId="0" borderId="11" xfId="19" applyNumberFormat="1" applyFont="1" applyBorder="1" applyAlignment="1">
      <alignment horizontal="right" vertical="top"/>
      <protection/>
    </xf>
    <xf numFmtId="49" fontId="13" fillId="0" borderId="11" xfId="19" applyNumberFormat="1" applyFont="1" applyBorder="1" applyAlignment="1">
      <alignment horizontal="center" vertical="center"/>
      <protection/>
    </xf>
    <xf numFmtId="0" fontId="13" fillId="0" borderId="67" xfId="19" applyFont="1" applyBorder="1" applyAlignment="1">
      <alignment horizontal="left" vertical="center" wrapText="1"/>
      <protection/>
    </xf>
    <xf numFmtId="164" fontId="13" fillId="0" borderId="67" xfId="19" applyNumberFormat="1" applyFont="1" applyBorder="1" applyAlignment="1">
      <alignment horizontal="right" vertical="center"/>
      <protection/>
    </xf>
    <xf numFmtId="164" fontId="13" fillId="0" borderId="19" xfId="19" applyNumberFormat="1" applyFont="1" applyBorder="1" applyAlignment="1">
      <alignment horizontal="right" vertical="center"/>
      <protection/>
    </xf>
    <xf numFmtId="49" fontId="52" fillId="0" borderId="11" xfId="19" applyNumberFormat="1" applyFont="1" applyBorder="1" applyAlignment="1">
      <alignment horizontal="left" vertical="center" wrapText="1"/>
      <protection/>
    </xf>
    <xf numFmtId="49" fontId="52" fillId="0" borderId="11" xfId="19" applyNumberFormat="1" applyFont="1" applyBorder="1" applyAlignment="1">
      <alignment horizontal="center" vertical="center"/>
      <protection/>
    </xf>
    <xf numFmtId="3" fontId="52" fillId="0" borderId="19" xfId="19" applyNumberFormat="1" applyFont="1" applyBorder="1" applyAlignment="1">
      <alignment horizontal="right" vertical="center"/>
      <protection/>
    </xf>
    <xf numFmtId="164" fontId="52" fillId="0" borderId="19" xfId="19" applyNumberFormat="1" applyFont="1" applyBorder="1" applyAlignment="1">
      <alignment horizontal="right" vertical="center"/>
      <protection/>
    </xf>
    <xf numFmtId="0" fontId="52" fillId="0" borderId="0" xfId="19" applyFont="1" applyAlignment="1">
      <alignment vertical="center"/>
      <protection/>
    </xf>
    <xf numFmtId="0" fontId="52" fillId="0" borderId="19" xfId="19" applyFont="1" applyBorder="1" applyAlignment="1">
      <alignment horizontal="left" vertical="top" wrapText="1"/>
      <protection/>
    </xf>
    <xf numFmtId="3" fontId="52" fillId="0" borderId="19" xfId="19" applyNumberFormat="1" applyFont="1" applyBorder="1" applyAlignment="1">
      <alignment horizontal="right" vertical="top"/>
      <protection/>
    </xf>
    <xf numFmtId="164" fontId="52" fillId="0" borderId="19" xfId="19" applyNumberFormat="1" applyFont="1" applyBorder="1" applyAlignment="1">
      <alignment horizontal="right" vertical="top"/>
      <protection/>
    </xf>
    <xf numFmtId="164" fontId="1" fillId="0" borderId="19" xfId="19" applyNumberFormat="1" applyFont="1" applyBorder="1" applyAlignment="1">
      <alignment horizontal="right" vertical="top"/>
      <protection/>
    </xf>
    <xf numFmtId="49" fontId="52" fillId="0" borderId="15" xfId="19" applyNumberFormat="1" applyFont="1" applyBorder="1" applyAlignment="1">
      <alignment horizontal="center" vertical="top"/>
      <protection/>
    </xf>
    <xf numFmtId="49" fontId="52" fillId="0" borderId="15" xfId="19" applyNumberFormat="1" applyFont="1" applyBorder="1" applyAlignment="1">
      <alignment horizontal="center" vertical="center"/>
      <protection/>
    </xf>
    <xf numFmtId="49" fontId="13" fillId="0" borderId="19" xfId="19" applyNumberFormat="1" applyFont="1" applyBorder="1" applyAlignment="1">
      <alignment horizontal="center" vertical="top"/>
      <protection/>
    </xf>
    <xf numFmtId="0" fontId="13" fillId="0" borderId="2" xfId="19" applyFont="1" applyBorder="1" applyAlignment="1">
      <alignment horizontal="left" vertical="top" wrapText="1"/>
      <protection/>
    </xf>
    <xf numFmtId="164" fontId="13" fillId="0" borderId="69" xfId="19" applyNumberFormat="1" applyFont="1" applyBorder="1" applyAlignment="1">
      <alignment horizontal="right" vertical="top"/>
      <protection/>
    </xf>
    <xf numFmtId="164" fontId="13" fillId="0" borderId="15" xfId="19" applyNumberFormat="1" applyFont="1" applyBorder="1" applyAlignment="1">
      <alignment horizontal="right" vertical="top"/>
      <protection/>
    </xf>
    <xf numFmtId="164" fontId="13" fillId="0" borderId="11" xfId="19" applyNumberFormat="1" applyFont="1" applyBorder="1" applyAlignment="1">
      <alignment horizontal="right" vertical="top"/>
      <protection/>
    </xf>
    <xf numFmtId="0" fontId="13" fillId="0" borderId="11" xfId="19" applyFont="1" applyBorder="1" applyAlignment="1">
      <alignment vertical="top"/>
      <protection/>
    </xf>
    <xf numFmtId="0" fontId="13" fillId="0" borderId="21" xfId="19" applyFont="1" applyBorder="1" applyAlignment="1">
      <alignment horizontal="center" vertical="top"/>
      <protection/>
    </xf>
    <xf numFmtId="0" fontId="20" fillId="0" borderId="0" xfId="19" applyFont="1" applyAlignment="1">
      <alignment vertical="top"/>
      <protection/>
    </xf>
    <xf numFmtId="0" fontId="1" fillId="0" borderId="11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21" xfId="19" applyFont="1" applyBorder="1" applyAlignment="1">
      <alignment horizontal="left" vertical="top" wrapText="1"/>
      <protection/>
    </xf>
    <xf numFmtId="164" fontId="1" fillId="0" borderId="80" xfId="19" applyNumberFormat="1" applyFont="1" applyBorder="1" applyAlignment="1">
      <alignment horizontal="right" vertical="top"/>
      <protection/>
    </xf>
    <xf numFmtId="0" fontId="23" fillId="0" borderId="0" xfId="19" applyFont="1" applyAlignment="1">
      <alignment vertical="top"/>
      <protection/>
    </xf>
    <xf numFmtId="0" fontId="11" fillId="0" borderId="11" xfId="19" applyFont="1" applyBorder="1" applyAlignment="1">
      <alignment vertical="top"/>
      <protection/>
    </xf>
    <xf numFmtId="0" fontId="11" fillId="0" borderId="11" xfId="19" applyFont="1" applyBorder="1" applyAlignment="1">
      <alignment horizontal="center" vertical="top"/>
      <protection/>
    </xf>
    <xf numFmtId="0" fontId="11" fillId="0" borderId="11" xfId="19" applyFont="1" applyBorder="1" applyAlignment="1">
      <alignment horizontal="left" vertical="top" wrapText="1"/>
      <protection/>
    </xf>
    <xf numFmtId="164" fontId="11" fillId="0" borderId="42" xfId="19" applyNumberFormat="1" applyFont="1" applyBorder="1" applyAlignment="1">
      <alignment horizontal="right" vertical="top"/>
      <protection/>
    </xf>
    <xf numFmtId="164" fontId="11" fillId="0" borderId="11" xfId="19" applyNumberFormat="1" applyFont="1" applyBorder="1" applyAlignment="1">
      <alignment horizontal="right" vertical="top"/>
      <protection/>
    </xf>
    <xf numFmtId="0" fontId="75" fillId="0" borderId="0" xfId="19" applyFont="1" applyAlignment="1">
      <alignment vertical="top"/>
      <protection/>
    </xf>
    <xf numFmtId="0" fontId="13" fillId="0" borderId="11" xfId="19" applyFont="1" applyBorder="1" applyAlignment="1">
      <alignment vertical="center"/>
      <protection/>
    </xf>
    <xf numFmtId="0" fontId="13" fillId="0" borderId="21" xfId="19" applyFont="1" applyBorder="1" applyAlignment="1">
      <alignment horizontal="center" vertical="center"/>
      <protection/>
    </xf>
    <xf numFmtId="164" fontId="13" fillId="0" borderId="80" xfId="19" applyNumberFormat="1" applyFont="1" applyBorder="1" applyAlignment="1">
      <alignment horizontal="right" vertical="center"/>
      <protection/>
    </xf>
    <xf numFmtId="0" fontId="20" fillId="0" borderId="0" xfId="19" applyFont="1" applyAlignment="1">
      <alignment vertical="center"/>
      <protection/>
    </xf>
    <xf numFmtId="0" fontId="1" fillId="0" borderId="15" xfId="19" applyFont="1" applyBorder="1" applyAlignment="1">
      <alignment vertical="top"/>
      <protection/>
    </xf>
    <xf numFmtId="0" fontId="1" fillId="0" borderId="14" xfId="19" applyFont="1" applyBorder="1" applyAlignment="1">
      <alignment horizontal="center" vertical="top"/>
      <protection/>
    </xf>
    <xf numFmtId="0" fontId="1" fillId="0" borderId="19" xfId="19" applyFont="1" applyBorder="1" applyAlignment="1">
      <alignment horizontal="left" vertical="top" wrapText="1"/>
      <protection/>
    </xf>
    <xf numFmtId="164" fontId="1" fillId="0" borderId="67" xfId="19" applyNumberFormat="1" applyFont="1" applyBorder="1" applyAlignment="1">
      <alignment horizontal="right" vertical="top"/>
      <protection/>
    </xf>
    <xf numFmtId="0" fontId="13" fillId="0" borderId="21" xfId="19" applyFont="1" applyBorder="1" applyAlignment="1">
      <alignment vertical="top"/>
      <protection/>
    </xf>
    <xf numFmtId="3" fontId="13" fillId="0" borderId="71" xfId="19" applyNumberFormat="1" applyFont="1" applyFill="1" applyBorder="1" applyAlignment="1">
      <alignment horizontal="right" vertical="top"/>
      <protection/>
    </xf>
    <xf numFmtId="164" fontId="13" fillId="0" borderId="68" xfId="19" applyNumberFormat="1" applyFont="1" applyBorder="1" applyAlignment="1">
      <alignment horizontal="right" vertical="top"/>
      <protection/>
    </xf>
    <xf numFmtId="164" fontId="13" fillId="0" borderId="38" xfId="19" applyNumberFormat="1" applyFont="1" applyBorder="1" applyAlignment="1">
      <alignment horizontal="right" vertical="top"/>
      <protection/>
    </xf>
    <xf numFmtId="49" fontId="13" fillId="0" borderId="15" xfId="19" applyNumberFormat="1" applyFont="1" applyBorder="1" applyAlignment="1">
      <alignment horizontal="center" vertical="center"/>
      <protection/>
    </xf>
    <xf numFmtId="164" fontId="13" fillId="0" borderId="69" xfId="19" applyNumberFormat="1" applyFont="1" applyFill="1" applyBorder="1" applyAlignment="1">
      <alignment horizontal="right" vertical="center"/>
      <protection/>
    </xf>
    <xf numFmtId="0" fontId="1" fillId="0" borderId="21" xfId="19" applyFont="1" applyBorder="1" applyAlignment="1">
      <alignment vertical="top"/>
      <protection/>
    </xf>
    <xf numFmtId="164" fontId="1" fillId="0" borderId="21" xfId="19" applyNumberFormat="1" applyFont="1" applyFill="1" applyBorder="1" applyAlignment="1">
      <alignment horizontal="right" vertical="top"/>
      <protection/>
    </xf>
    <xf numFmtId="0" fontId="1" fillId="0" borderId="11" xfId="19" applyFont="1" applyBorder="1" applyAlignment="1">
      <alignment horizontal="left" vertical="top" wrapText="1"/>
      <protection/>
    </xf>
    <xf numFmtId="164" fontId="1" fillId="0" borderId="11" xfId="19" applyNumberFormat="1" applyFont="1" applyFill="1" applyBorder="1" applyAlignment="1">
      <alignment horizontal="right" vertical="top"/>
      <protection/>
    </xf>
    <xf numFmtId="164" fontId="1" fillId="2" borderId="11" xfId="19" applyNumberFormat="1" applyFont="1" applyFill="1" applyBorder="1" applyAlignment="1">
      <alignment horizontal="right" vertical="top"/>
      <protection/>
    </xf>
    <xf numFmtId="49" fontId="1" fillId="0" borderId="10" xfId="19" applyNumberFormat="1" applyFont="1" applyBorder="1" applyAlignment="1">
      <alignment horizontal="center" vertical="top"/>
      <protection/>
    </xf>
    <xf numFmtId="164" fontId="11" fillId="0" borderId="11" xfId="19" applyNumberFormat="1" applyFont="1" applyFill="1" applyBorder="1" applyAlignment="1">
      <alignment horizontal="right" vertical="top"/>
      <protection/>
    </xf>
    <xf numFmtId="49" fontId="11" fillId="0" borderId="10" xfId="19" applyNumberFormat="1" applyFont="1" applyBorder="1" applyAlignment="1">
      <alignment horizontal="center" vertical="top"/>
      <protection/>
    </xf>
    <xf numFmtId="164" fontId="11" fillId="2" borderId="11" xfId="19" applyNumberFormat="1" applyFont="1" applyFill="1" applyBorder="1" applyAlignment="1">
      <alignment horizontal="right" vertical="top"/>
      <protection/>
    </xf>
    <xf numFmtId="0" fontId="11" fillId="0" borderId="15" xfId="19" applyFont="1" applyBorder="1" applyAlignment="1">
      <alignment vertical="top"/>
      <protection/>
    </xf>
    <xf numFmtId="49" fontId="11" fillId="0" borderId="14" xfId="19" applyNumberFormat="1" applyFont="1" applyBorder="1" applyAlignment="1">
      <alignment horizontal="center" vertical="top"/>
      <protection/>
    </xf>
    <xf numFmtId="164" fontId="11" fillId="0" borderId="69" xfId="19" applyNumberFormat="1" applyFont="1" applyFill="1" applyBorder="1" applyAlignment="1">
      <alignment horizontal="right" vertical="top"/>
      <protection/>
    </xf>
    <xf numFmtId="164" fontId="11" fillId="2" borderId="15" xfId="19" applyNumberFormat="1" applyFont="1" applyFill="1" applyBorder="1" applyAlignment="1">
      <alignment horizontal="right" vertical="top"/>
      <protection/>
    </xf>
    <xf numFmtId="164" fontId="11" fillId="0" borderId="15" xfId="19" applyNumberFormat="1" applyFont="1" applyBorder="1" applyAlignment="1">
      <alignment horizontal="right" vertical="top"/>
      <protection/>
    </xf>
    <xf numFmtId="164" fontId="11" fillId="0" borderId="15" xfId="19" applyNumberFormat="1" applyFont="1" applyFill="1" applyBorder="1" applyAlignment="1">
      <alignment horizontal="right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5" xfId="19" applyFont="1" applyBorder="1" applyAlignment="1">
      <alignment horizontal="center" vertical="top"/>
      <protection/>
    </xf>
    <xf numFmtId="0" fontId="4" fillId="0" borderId="11" xfId="19" applyFont="1" applyBorder="1" applyAlignment="1">
      <alignment vertical="top"/>
      <protection/>
    </xf>
    <xf numFmtId="0" fontId="4" fillId="0" borderId="21" xfId="19" applyFont="1" applyBorder="1" applyAlignment="1">
      <alignment horizontal="center" vertical="top"/>
      <protection/>
    </xf>
    <xf numFmtId="0" fontId="4" fillId="0" borderId="21" xfId="19" applyFont="1" applyBorder="1" applyAlignment="1">
      <alignment horizontal="left" vertical="top" wrapText="1"/>
      <protection/>
    </xf>
    <xf numFmtId="164" fontId="4" fillId="0" borderId="80" xfId="19" applyNumberFormat="1" applyFont="1" applyBorder="1" applyAlignment="1">
      <alignment horizontal="right" vertical="top"/>
      <protection/>
    </xf>
    <xf numFmtId="164" fontId="4" fillId="0" borderId="21" xfId="19" applyNumberFormat="1" applyFont="1" applyBorder="1" applyAlignment="1">
      <alignment horizontal="right" vertical="top"/>
      <protection/>
    </xf>
    <xf numFmtId="0" fontId="76" fillId="0" borderId="0" xfId="19" applyFont="1" applyAlignment="1">
      <alignment vertical="top"/>
      <protection/>
    </xf>
    <xf numFmtId="3" fontId="39" fillId="0" borderId="67" xfId="19" applyNumberFormat="1" applyFont="1" applyBorder="1" applyAlignment="1">
      <alignment vertical="center"/>
      <protection/>
    </xf>
    <xf numFmtId="164" fontId="39" fillId="0" borderId="19" xfId="19" applyNumberFormat="1" applyFont="1" applyBorder="1" applyAlignment="1">
      <alignment vertical="center"/>
      <protection/>
    </xf>
    <xf numFmtId="0" fontId="39" fillId="0" borderId="19" xfId="19" applyFont="1" applyBorder="1" applyAlignment="1">
      <alignment vertical="center"/>
      <protection/>
    </xf>
    <xf numFmtId="0" fontId="39" fillId="0" borderId="0" xfId="19" applyFont="1" applyAlignment="1">
      <alignment vertical="center"/>
      <protection/>
    </xf>
    <xf numFmtId="0" fontId="52" fillId="0" borderId="0" xfId="19" applyFont="1">
      <alignment/>
      <protection/>
    </xf>
    <xf numFmtId="49" fontId="1" fillId="0" borderId="81" xfId="19" applyNumberFormat="1" applyFont="1" applyBorder="1" applyAlignment="1">
      <alignment horizontal="center" vertical="top"/>
      <protection/>
    </xf>
    <xf numFmtId="49" fontId="1" fillId="0" borderId="11" xfId="19" applyNumberFormat="1" applyFont="1" applyBorder="1" applyAlignment="1">
      <alignment horizontal="left" vertical="top" wrapText="1"/>
      <protection/>
    </xf>
    <xf numFmtId="164" fontId="1" fillId="0" borderId="42" xfId="19" applyNumberFormat="1" applyFont="1" applyFill="1" applyBorder="1" applyAlignment="1">
      <alignment horizontal="right" vertical="top"/>
      <protection/>
    </xf>
    <xf numFmtId="164" fontId="1" fillId="0" borderId="42" xfId="19" applyNumberFormat="1" applyFont="1" applyBorder="1" applyAlignment="1">
      <alignment horizontal="right" vertical="top"/>
      <protection/>
    </xf>
    <xf numFmtId="0" fontId="11" fillId="0" borderId="11" xfId="19" applyFont="1" applyBorder="1" applyAlignment="1">
      <alignment vertical="center"/>
      <protection/>
    </xf>
    <xf numFmtId="49" fontId="11" fillId="0" borderId="11" xfId="19" applyNumberFormat="1" applyFont="1" applyBorder="1" applyAlignment="1">
      <alignment horizontal="center" vertical="center"/>
      <protection/>
    </xf>
    <xf numFmtId="0" fontId="75" fillId="0" borderId="0" xfId="19" applyFont="1" applyAlignment="1">
      <alignment vertical="center"/>
      <protection/>
    </xf>
    <xf numFmtId="164" fontId="11" fillId="2" borderId="11" xfId="19" applyNumberFormat="1" applyFont="1" applyFill="1" applyBorder="1" applyAlignment="1">
      <alignment horizontal="right" vertical="center"/>
      <protection/>
    </xf>
    <xf numFmtId="0" fontId="47" fillId="0" borderId="11" xfId="19" applyFont="1" applyBorder="1" applyAlignment="1">
      <alignment vertical="center"/>
      <protection/>
    </xf>
    <xf numFmtId="3" fontId="47" fillId="0" borderId="11" xfId="19" applyNumberFormat="1" applyFont="1" applyFill="1" applyBorder="1" applyAlignment="1">
      <alignment vertical="top"/>
      <protection/>
    </xf>
    <xf numFmtId="3" fontId="47" fillId="0" borderId="11" xfId="19" applyNumberFormat="1" applyFont="1" applyBorder="1" applyAlignment="1">
      <alignment vertical="center"/>
      <protection/>
    </xf>
    <xf numFmtId="0" fontId="47" fillId="0" borderId="0" xfId="19" applyFont="1" applyAlignment="1">
      <alignment vertical="center"/>
      <protection/>
    </xf>
    <xf numFmtId="0" fontId="47" fillId="0" borderId="14" xfId="19" applyFont="1" applyBorder="1" applyAlignment="1">
      <alignment vertical="center"/>
      <protection/>
    </xf>
    <xf numFmtId="3" fontId="47" fillId="2" borderId="15" xfId="19" applyNumberFormat="1" applyFont="1" applyFill="1" applyBorder="1" applyAlignment="1">
      <alignment vertical="center"/>
      <protection/>
    </xf>
    <xf numFmtId="3" fontId="47" fillId="0" borderId="15" xfId="19" applyNumberFormat="1" applyFont="1" applyBorder="1" applyAlignment="1">
      <alignment vertical="center"/>
      <protection/>
    </xf>
    <xf numFmtId="49" fontId="1" fillId="0" borderId="14" xfId="19" applyNumberFormat="1" applyFont="1" applyBorder="1" applyAlignment="1">
      <alignment horizontal="center" vertical="top"/>
      <protection/>
    </xf>
    <xf numFmtId="0" fontId="1" fillId="0" borderId="15" xfId="19" applyFont="1" applyBorder="1" applyAlignment="1">
      <alignment horizontal="left" vertical="top" wrapText="1"/>
      <protection/>
    </xf>
    <xf numFmtId="164" fontId="1" fillId="0" borderId="69" xfId="19" applyNumberFormat="1" applyFont="1" applyBorder="1" applyAlignment="1">
      <alignment horizontal="right" vertical="top"/>
      <protection/>
    </xf>
    <xf numFmtId="164" fontId="1" fillId="0" borderId="15" xfId="19" applyNumberFormat="1" applyFont="1" applyBorder="1" applyAlignment="1">
      <alignment horizontal="right" vertical="top"/>
      <protection/>
    </xf>
    <xf numFmtId="164" fontId="13" fillId="2" borderId="15" xfId="19" applyNumberFormat="1" applyFont="1" applyFill="1" applyBorder="1" applyAlignment="1">
      <alignment horizontal="right" vertical="center"/>
      <protection/>
    </xf>
    <xf numFmtId="164" fontId="1" fillId="2" borderId="21" xfId="19" applyNumberFormat="1" applyFont="1" applyFill="1" applyBorder="1" applyAlignment="1">
      <alignment horizontal="right" vertical="top"/>
      <protection/>
    </xf>
    <xf numFmtId="0" fontId="1" fillId="0" borderId="0" xfId="19" applyFont="1" applyBorder="1" applyAlignment="1">
      <alignment horizontal="left" vertical="top" wrapText="1"/>
      <protection/>
    </xf>
    <xf numFmtId="0" fontId="1" fillId="0" borderId="2" xfId="19" applyFont="1" applyBorder="1" applyAlignment="1">
      <alignment horizontal="left" vertical="top" wrapText="1"/>
      <protection/>
    </xf>
    <xf numFmtId="164" fontId="1" fillId="2" borderId="15" xfId="19" applyNumberFormat="1" applyFont="1" applyFill="1" applyBorder="1" applyAlignment="1">
      <alignment horizontal="right" vertical="top"/>
      <protection/>
    </xf>
    <xf numFmtId="49" fontId="13" fillId="0" borderId="15" xfId="19" applyNumberFormat="1" applyFont="1" applyBorder="1" applyAlignment="1">
      <alignment horizontal="center" vertical="top"/>
      <protection/>
    </xf>
    <xf numFmtId="164" fontId="13" fillId="0" borderId="19" xfId="19" applyNumberFormat="1" applyFont="1" applyBorder="1" applyAlignment="1">
      <alignment horizontal="right" vertical="top"/>
      <protection/>
    </xf>
    <xf numFmtId="0" fontId="1" fillId="0" borderId="19" xfId="19" applyFont="1" applyBorder="1" applyAlignment="1">
      <alignment vertical="top"/>
      <protection/>
    </xf>
    <xf numFmtId="49" fontId="1" fillId="0" borderId="18" xfId="19" applyNumberFormat="1" applyFont="1" applyBorder="1" applyAlignment="1">
      <alignment horizontal="center" vertical="top"/>
      <protection/>
    </xf>
    <xf numFmtId="3" fontId="13" fillId="0" borderId="82" xfId="19" applyNumberFormat="1" applyFont="1" applyBorder="1" applyAlignment="1">
      <alignment horizontal="right" vertical="center"/>
      <protection/>
    </xf>
    <xf numFmtId="164" fontId="13" fillId="0" borderId="7" xfId="19" applyNumberFormat="1" applyFont="1" applyBorder="1" applyAlignment="1">
      <alignment horizontal="right" vertical="center"/>
      <protection/>
    </xf>
    <xf numFmtId="164" fontId="13" fillId="2" borderId="7" xfId="19" applyNumberFormat="1" applyFont="1" applyFill="1" applyBorder="1" applyAlignment="1">
      <alignment horizontal="right" vertical="center"/>
      <protection/>
    </xf>
    <xf numFmtId="164" fontId="13" fillId="0" borderId="8" xfId="19" applyNumberFormat="1" applyFont="1" applyBorder="1" applyAlignment="1">
      <alignment horizontal="right" vertical="center"/>
      <protection/>
    </xf>
    <xf numFmtId="49" fontId="13" fillId="0" borderId="79" xfId="19" applyNumberFormat="1" applyFont="1" applyBorder="1" applyAlignment="1">
      <alignment horizontal="left" vertical="top" wrapText="1"/>
      <protection/>
    </xf>
    <xf numFmtId="0" fontId="23" fillId="0" borderId="83" xfId="19" applyBorder="1" applyAlignment="1">
      <alignment horizontal="left" vertical="top" wrapText="1"/>
      <protection/>
    </xf>
    <xf numFmtId="0" fontId="61" fillId="0" borderId="83" xfId="19" applyFont="1" applyBorder="1" applyAlignment="1">
      <alignment horizontal="center" vertical="center" wrapText="1"/>
      <protection/>
    </xf>
    <xf numFmtId="3" fontId="13" fillId="0" borderId="79" xfId="19" applyNumberFormat="1" applyFont="1" applyBorder="1" applyAlignment="1">
      <alignment horizontal="right" vertical="top"/>
      <protection/>
    </xf>
    <xf numFmtId="164" fontId="13" fillId="0" borderId="76" xfId="19" applyNumberFormat="1" applyFont="1" applyBorder="1" applyAlignment="1">
      <alignment horizontal="right" vertical="top"/>
      <protection/>
    </xf>
    <xf numFmtId="164" fontId="13" fillId="0" borderId="76" xfId="19" applyNumberFormat="1" applyFont="1" applyFill="1" applyBorder="1" applyAlignment="1">
      <alignment horizontal="right" vertical="top"/>
      <protection/>
    </xf>
    <xf numFmtId="0" fontId="1" fillId="0" borderId="11" xfId="19" applyFont="1" applyBorder="1" applyAlignment="1">
      <alignment vertical="center"/>
      <protection/>
    </xf>
    <xf numFmtId="0" fontId="1" fillId="0" borderId="10" xfId="19" applyFont="1" applyBorder="1" applyAlignment="1">
      <alignment horizontal="center" vertical="center"/>
      <protection/>
    </xf>
    <xf numFmtId="0" fontId="1" fillId="0" borderId="21" xfId="19" applyFont="1" applyBorder="1" applyAlignment="1">
      <alignment horizontal="left" vertical="center" wrapText="1"/>
      <protection/>
    </xf>
    <xf numFmtId="164" fontId="1" fillId="0" borderId="80" xfId="19" applyNumberFormat="1" applyFont="1" applyBorder="1" applyAlignment="1">
      <alignment horizontal="right" vertical="center"/>
      <protection/>
    </xf>
    <xf numFmtId="164" fontId="1" fillId="0" borderId="21" xfId="19" applyNumberFormat="1" applyFont="1" applyBorder="1" applyAlignment="1">
      <alignment horizontal="right" vertical="center"/>
      <protection/>
    </xf>
    <xf numFmtId="0" fontId="11" fillId="0" borderId="10" xfId="19" applyFont="1" applyBorder="1" applyAlignment="1">
      <alignment horizontal="center" vertical="center"/>
      <protection/>
    </xf>
    <xf numFmtId="0" fontId="11" fillId="0" borderId="11" xfId="19" applyFont="1" applyBorder="1" applyAlignment="1">
      <alignment horizontal="left" vertical="center" wrapText="1"/>
      <protection/>
    </xf>
    <xf numFmtId="164" fontId="11" fillId="0" borderId="42" xfId="19" applyNumberFormat="1" applyFont="1" applyFill="1" applyBorder="1" applyAlignment="1">
      <alignment horizontal="right" vertical="center"/>
      <protection/>
    </xf>
    <xf numFmtId="164" fontId="11" fillId="0" borderId="11" xfId="19" applyNumberFormat="1" applyFont="1" applyFill="1" applyBorder="1" applyAlignment="1">
      <alignment horizontal="right" vertical="center"/>
      <protection/>
    </xf>
    <xf numFmtId="0" fontId="11" fillId="0" borderId="15" xfId="19" applyFont="1" applyBorder="1" applyAlignment="1">
      <alignment horizontal="center" vertical="top"/>
      <protection/>
    </xf>
    <xf numFmtId="49" fontId="11" fillId="0" borderId="15" xfId="19" applyNumberFormat="1" applyFont="1" applyBorder="1" applyAlignment="1">
      <alignment horizontal="left" vertical="top" wrapText="1"/>
      <protection/>
    </xf>
    <xf numFmtId="164" fontId="11" fillId="0" borderId="69" xfId="19" applyNumberFormat="1" applyFont="1" applyBorder="1" applyAlignment="1">
      <alignment horizontal="right" vertical="top"/>
      <protection/>
    </xf>
    <xf numFmtId="0" fontId="11" fillId="0" borderId="19" xfId="19" applyFont="1" applyBorder="1" applyAlignment="1">
      <alignment vertical="top"/>
      <protection/>
    </xf>
    <xf numFmtId="0" fontId="11" fillId="0" borderId="19" xfId="19" applyFont="1" applyBorder="1" applyAlignment="1">
      <alignment horizontal="center" vertical="top"/>
      <protection/>
    </xf>
    <xf numFmtId="0" fontId="61" fillId="0" borderId="1" xfId="19" applyFont="1" applyBorder="1" applyAlignment="1">
      <alignment horizontal="center" vertical="center" wrapText="1"/>
      <protection/>
    </xf>
    <xf numFmtId="164" fontId="11" fillId="0" borderId="67" xfId="19" applyNumberFormat="1" applyFont="1" applyBorder="1" applyAlignment="1">
      <alignment horizontal="right" vertical="top"/>
      <protection/>
    </xf>
    <xf numFmtId="164" fontId="11" fillId="0" borderId="19" xfId="19" applyNumberFormat="1" applyFont="1" applyBorder="1" applyAlignment="1">
      <alignment horizontal="right" vertical="top"/>
      <protection/>
    </xf>
    <xf numFmtId="164" fontId="11" fillId="0" borderId="21" xfId="19" applyNumberFormat="1" applyFont="1" applyBorder="1" applyAlignment="1">
      <alignment horizontal="right" vertical="top"/>
      <protection/>
    </xf>
    <xf numFmtId="49" fontId="11" fillId="0" borderId="0" xfId="19" applyNumberFormat="1" applyFont="1" applyBorder="1" applyAlignment="1">
      <alignment horizontal="left" vertical="top" wrapText="1"/>
      <protection/>
    </xf>
    <xf numFmtId="49" fontId="11" fillId="0" borderId="2" xfId="19" applyNumberFormat="1" applyFont="1" applyBorder="1" applyAlignment="1">
      <alignment horizontal="left" vertical="top" wrapText="1"/>
      <protection/>
    </xf>
    <xf numFmtId="0" fontId="13" fillId="0" borderId="1" xfId="19" applyFont="1" applyBorder="1" applyAlignment="1">
      <alignment horizontal="left" vertical="center" wrapText="1"/>
      <protection/>
    </xf>
    <xf numFmtId="164" fontId="13" fillId="2" borderId="19" xfId="19" applyNumberFormat="1" applyFont="1" applyFill="1" applyBorder="1" applyAlignment="1">
      <alignment horizontal="right" vertical="center"/>
      <protection/>
    </xf>
    <xf numFmtId="49" fontId="1" fillId="0" borderId="15" xfId="19" applyNumberFormat="1" applyFont="1" applyBorder="1" applyAlignment="1">
      <alignment horizontal="left" vertical="top" wrapText="1"/>
      <protection/>
    </xf>
    <xf numFmtId="164" fontId="1" fillId="0" borderId="69" xfId="19" applyNumberFormat="1" applyFont="1" applyFill="1" applyBorder="1" applyAlignment="1">
      <alignment horizontal="right" vertical="top"/>
      <protection/>
    </xf>
    <xf numFmtId="164" fontId="1" fillId="0" borderId="15" xfId="19" applyNumberFormat="1" applyFont="1" applyFill="1" applyBorder="1" applyAlignment="1">
      <alignment horizontal="right" vertical="top"/>
      <protection/>
    </xf>
    <xf numFmtId="0" fontId="51" fillId="2" borderId="0" xfId="19" applyFont="1" applyFill="1" applyAlignment="1">
      <alignment vertical="center"/>
      <protection/>
    </xf>
    <xf numFmtId="49" fontId="51" fillId="0" borderId="0" xfId="19" applyNumberFormat="1" applyFont="1" applyAlignment="1">
      <alignment vertical="center"/>
      <protection/>
    </xf>
    <xf numFmtId="0" fontId="51" fillId="0" borderId="0" xfId="19" applyFont="1" applyAlignment="1">
      <alignment vertical="center"/>
      <protection/>
    </xf>
    <xf numFmtId="0" fontId="51" fillId="0" borderId="0" xfId="19" applyFont="1" applyFill="1" applyAlignment="1">
      <alignment vertical="center"/>
      <protection/>
    </xf>
    <xf numFmtId="0" fontId="39" fillId="0" borderId="0" xfId="19" applyFont="1" applyAlignment="1">
      <alignment horizontal="center" vertical="top"/>
      <protection/>
    </xf>
    <xf numFmtId="0" fontId="39" fillId="0" borderId="0" xfId="19" applyFont="1" applyAlignment="1">
      <alignment horizontal="center" vertical="top" wrapText="1"/>
      <protection/>
    </xf>
    <xf numFmtId="0" fontId="51" fillId="0" borderId="0" xfId="19" applyFont="1" applyAlignment="1">
      <alignment horizontal="right" vertical="top"/>
      <protection/>
    </xf>
    <xf numFmtId="0" fontId="51" fillId="0" borderId="0" xfId="19" applyFont="1" applyAlignment="1">
      <alignment vertical="top" wrapText="1"/>
      <protection/>
    </xf>
    <xf numFmtId="3" fontId="51" fillId="0" borderId="0" xfId="19" applyNumberFormat="1" applyFont="1" applyAlignment="1">
      <alignment vertical="top"/>
      <protection/>
    </xf>
    <xf numFmtId="0" fontId="51" fillId="0" borderId="0" xfId="19" applyFont="1" applyAlignment="1">
      <alignment vertical="top"/>
      <protection/>
    </xf>
    <xf numFmtId="0" fontId="51" fillId="0" borderId="0" xfId="19" applyFont="1" applyAlignment="1">
      <alignment horizontal="right"/>
      <protection/>
    </xf>
    <xf numFmtId="0" fontId="51" fillId="0" borderId="0" xfId="19" applyFont="1">
      <alignment/>
      <protection/>
    </xf>
    <xf numFmtId="3" fontId="51" fillId="2" borderId="0" xfId="19" applyNumberFormat="1" applyFont="1" applyFill="1">
      <alignment/>
      <protection/>
    </xf>
    <xf numFmtId="3" fontId="51" fillId="0" borderId="0" xfId="19" applyNumberFormat="1" applyFont="1">
      <alignment/>
      <protection/>
    </xf>
    <xf numFmtId="0" fontId="61" fillId="0" borderId="0" xfId="19" applyFont="1" applyAlignment="1">
      <alignment horizontal="center"/>
      <protection/>
    </xf>
    <xf numFmtId="3" fontId="61" fillId="0" borderId="0" xfId="19" applyNumberFormat="1" applyFont="1" applyAlignment="1">
      <alignment horizontal="right"/>
      <protection/>
    </xf>
    <xf numFmtId="3" fontId="61" fillId="0" borderId="19" xfId="19" applyNumberFormat="1" applyFont="1" applyFill="1" applyBorder="1" applyAlignment="1">
      <alignment horizontal="center" vertical="center"/>
      <protection/>
    </xf>
    <xf numFmtId="3" fontId="26" fillId="0" borderId="16" xfId="0" applyNumberFormat="1" applyFont="1" applyFill="1" applyBorder="1" applyAlignment="1">
      <alignment horizontal="center" vertical="center" wrapText="1"/>
    </xf>
    <xf numFmtId="3" fontId="26" fillId="0" borderId="38" xfId="0" applyNumberFormat="1" applyFont="1" applyFill="1" applyBorder="1" applyAlignment="1">
      <alignment horizontal="center" vertical="center" wrapText="1"/>
    </xf>
    <xf numFmtId="3" fontId="45" fillId="0" borderId="16" xfId="18" applyNumberFormat="1" applyFont="1" applyFill="1" applyBorder="1" applyAlignment="1">
      <alignment horizontal="center" vertical="center" wrapText="1"/>
      <protection/>
    </xf>
    <xf numFmtId="3" fontId="45" fillId="0" borderId="16" xfId="0" applyNumberFormat="1" applyFont="1" applyFill="1" applyBorder="1" applyAlignment="1">
      <alignment horizontal="center" vertical="center" wrapText="1"/>
    </xf>
    <xf numFmtId="3" fontId="27" fillId="2" borderId="41" xfId="18" applyNumberFormat="1" applyFont="1" applyFill="1" applyBorder="1" applyAlignment="1">
      <alignment horizontal="center" vertical="center" wrapText="1"/>
      <protection/>
    </xf>
    <xf numFmtId="3" fontId="26" fillId="0" borderId="35" xfId="18" applyNumberFormat="1" applyFont="1" applyBorder="1" applyAlignment="1">
      <alignment horizontal="center" vertical="center" wrapText="1"/>
      <protection/>
    </xf>
    <xf numFmtId="3" fontId="27" fillId="2" borderId="16" xfId="0" applyNumberFormat="1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41" xfId="0" applyNumberFormat="1" applyFont="1" applyBorder="1" applyAlignment="1">
      <alignment horizontal="center" vertical="center" wrapText="1"/>
    </xf>
    <xf numFmtId="3" fontId="26" fillId="0" borderId="35" xfId="0" applyNumberFormat="1" applyFont="1" applyBorder="1" applyAlignment="1">
      <alignment horizontal="center" vertical="center" wrapText="1"/>
    </xf>
    <xf numFmtId="3" fontId="26" fillId="0" borderId="41" xfId="0" applyNumberFormat="1" applyFont="1" applyBorder="1" applyAlignment="1">
      <alignment horizontal="center" vertical="center" wrapText="1"/>
    </xf>
    <xf numFmtId="3" fontId="27" fillId="0" borderId="41" xfId="18" applyNumberFormat="1" applyFont="1" applyBorder="1" applyAlignment="1">
      <alignment horizontal="center" vertical="center" wrapText="1"/>
      <protection/>
    </xf>
    <xf numFmtId="3" fontId="27" fillId="0" borderId="16" xfId="18" applyNumberFormat="1" applyFont="1" applyBorder="1" applyAlignment="1">
      <alignment horizontal="center" vertical="center" wrapText="1"/>
      <protection/>
    </xf>
    <xf numFmtId="3" fontId="27" fillId="2" borderId="16" xfId="0" applyNumberFormat="1" applyFont="1" applyFill="1" applyBorder="1" applyAlignment="1">
      <alignment horizontal="center" vertical="center" wrapText="1"/>
    </xf>
    <xf numFmtId="0" fontId="49" fillId="0" borderId="16" xfId="0" applyFont="1" applyBorder="1" applyAlignment="1">
      <alignment/>
    </xf>
    <xf numFmtId="3" fontId="27" fillId="2" borderId="38" xfId="0" applyNumberFormat="1" applyFont="1" applyFill="1" applyBorder="1" applyAlignment="1">
      <alignment horizontal="center" vertical="center" wrapText="1"/>
    </xf>
    <xf numFmtId="3" fontId="50" fillId="2" borderId="16" xfId="18" applyNumberFormat="1" applyFont="1" applyFill="1" applyBorder="1" applyAlignment="1">
      <alignment horizontal="center" vertical="center" wrapText="1"/>
      <protection/>
    </xf>
    <xf numFmtId="3" fontId="27" fillId="2" borderId="41" xfId="18" applyNumberFormat="1" applyFont="1" applyFill="1" applyBorder="1" applyAlignment="1">
      <alignment horizontal="center" vertical="center"/>
      <protection/>
    </xf>
    <xf numFmtId="3" fontId="45" fillId="0" borderId="16" xfId="0" applyNumberFormat="1" applyFont="1" applyBorder="1" applyAlignment="1">
      <alignment horizontal="center" vertical="center" wrapText="1"/>
    </xf>
    <xf numFmtId="3" fontId="27" fillId="0" borderId="38" xfId="0" applyNumberFormat="1" applyFont="1" applyBorder="1" applyAlignment="1">
      <alignment horizontal="center" vertical="center" wrapText="1"/>
    </xf>
    <xf numFmtId="3" fontId="27" fillId="2" borderId="16" xfId="18" applyNumberFormat="1" applyFont="1" applyFill="1" applyBorder="1" applyAlignment="1">
      <alignment horizontal="center" vertical="center"/>
      <protection/>
    </xf>
    <xf numFmtId="3" fontId="27" fillId="2" borderId="41" xfId="18" applyNumberFormat="1" applyFont="1" applyFill="1" applyBorder="1" applyAlignment="1">
      <alignment horizontal="center" vertical="center"/>
      <protection/>
    </xf>
    <xf numFmtId="3" fontId="27" fillId="2" borderId="16" xfId="18" applyNumberFormat="1" applyFont="1" applyFill="1" applyBorder="1" applyAlignment="1">
      <alignment horizontal="center" vertical="center"/>
      <protection/>
    </xf>
    <xf numFmtId="3" fontId="45" fillId="0" borderId="36" xfId="18" applyNumberFormat="1" applyFont="1" applyBorder="1" applyAlignment="1">
      <alignment horizontal="center" vertical="center" wrapText="1"/>
      <protection/>
    </xf>
    <xf numFmtId="3" fontId="45" fillId="0" borderId="36" xfId="0" applyNumberFormat="1" applyFont="1" applyBorder="1" applyAlignment="1">
      <alignment horizontal="center" vertical="center" wrapText="1"/>
    </xf>
    <xf numFmtId="3" fontId="26" fillId="0" borderId="36" xfId="18" applyNumberFormat="1" applyFont="1" applyBorder="1" applyAlignment="1">
      <alignment horizontal="center" vertical="center" wrapText="1"/>
      <protection/>
    </xf>
    <xf numFmtId="3" fontId="27" fillId="0" borderId="16" xfId="18" applyNumberFormat="1" applyFont="1" applyBorder="1" applyAlignment="1">
      <alignment horizontal="center" vertical="center" wrapText="1"/>
      <protection/>
    </xf>
    <xf numFmtId="3" fontId="27" fillId="0" borderId="41" xfId="0" applyNumberFormat="1" applyFont="1" applyBorder="1" applyAlignment="1">
      <alignment horizontal="center" vertical="center" wrapText="1"/>
    </xf>
    <xf numFmtId="3" fontId="45" fillId="2" borderId="16" xfId="0" applyNumberFormat="1" applyFont="1" applyFill="1" applyBorder="1" applyAlignment="1">
      <alignment horizontal="center" vertical="center"/>
    </xf>
    <xf numFmtId="3" fontId="45" fillId="2" borderId="16" xfId="18" applyNumberFormat="1" applyFont="1" applyFill="1" applyBorder="1" applyAlignment="1">
      <alignment horizontal="center" vertical="center"/>
      <protection/>
    </xf>
    <xf numFmtId="3" fontId="26" fillId="0" borderId="16" xfId="18" applyNumberFormat="1" applyFont="1" applyBorder="1" applyAlignment="1">
      <alignment horizontal="center" vertical="center" wrapText="1"/>
      <protection/>
    </xf>
    <xf numFmtId="3" fontId="26" fillId="0" borderId="16" xfId="0" applyNumberFormat="1" applyFont="1" applyBorder="1" applyAlignment="1">
      <alignment horizontal="center" vertical="center" wrapText="1"/>
    </xf>
    <xf numFmtId="3" fontId="26" fillId="0" borderId="38" xfId="0" applyNumberFormat="1" applyFont="1" applyBorder="1" applyAlignment="1">
      <alignment horizontal="center" vertical="center" wrapText="1"/>
    </xf>
    <xf numFmtId="3" fontId="45" fillId="0" borderId="16" xfId="18" applyNumberFormat="1" applyFont="1" applyBorder="1" applyAlignment="1">
      <alignment horizontal="center" vertical="center" wrapText="1"/>
      <protection/>
    </xf>
    <xf numFmtId="3" fontId="26" fillId="0" borderId="16" xfId="0" applyNumberFormat="1" applyFont="1" applyBorder="1" applyAlignment="1">
      <alignment horizontal="center" vertical="center"/>
    </xf>
    <xf numFmtId="3" fontId="26" fillId="0" borderId="35" xfId="18" applyNumberFormat="1" applyFont="1" applyBorder="1" applyAlignment="1">
      <alignment horizontal="center" vertical="center" wrapText="1"/>
      <protection/>
    </xf>
    <xf numFmtId="3" fontId="26" fillId="0" borderId="16" xfId="0" applyNumberFormat="1" applyFont="1" applyBorder="1" applyAlignment="1">
      <alignment horizontal="center" vertical="center" wrapText="1"/>
    </xf>
    <xf numFmtId="3" fontId="26" fillId="0" borderId="16" xfId="18" applyNumberFormat="1" applyFont="1" applyBorder="1" applyAlignment="1">
      <alignment horizontal="center" vertical="center" wrapText="1"/>
      <protection/>
    </xf>
    <xf numFmtId="3" fontId="26" fillId="0" borderId="38" xfId="0" applyNumberFormat="1" applyFont="1" applyBorder="1" applyAlignment="1">
      <alignment horizontal="center" vertical="center" wrapText="1"/>
    </xf>
    <xf numFmtId="3" fontId="45" fillId="2" borderId="36" xfId="18" applyNumberFormat="1" applyFont="1" applyFill="1" applyBorder="1" applyAlignment="1">
      <alignment horizontal="center" vertical="center" wrapText="1"/>
      <protection/>
    </xf>
    <xf numFmtId="3" fontId="26" fillId="0" borderId="16" xfId="18" applyNumberFormat="1" applyFont="1" applyBorder="1" applyAlignment="1">
      <alignment horizontal="center" vertical="center"/>
      <protection/>
    </xf>
    <xf numFmtId="3" fontId="26" fillId="0" borderId="38" xfId="0" applyNumberFormat="1" applyFont="1" applyBorder="1" applyAlignment="1">
      <alignment horizontal="center" vertical="center"/>
    </xf>
    <xf numFmtId="3" fontId="27" fillId="2" borderId="16" xfId="18" applyNumberFormat="1" applyFont="1" applyFill="1" applyBorder="1" applyAlignment="1">
      <alignment horizontal="center" vertical="center" wrapText="1"/>
      <protection/>
    </xf>
    <xf numFmtId="3" fontId="27" fillId="2" borderId="41" xfId="0" applyNumberFormat="1" applyFont="1" applyFill="1" applyBorder="1" applyAlignment="1">
      <alignment horizontal="center" vertical="center" wrapText="1"/>
    </xf>
    <xf numFmtId="3" fontId="45" fillId="2" borderId="36" xfId="18" applyNumberFormat="1" applyFont="1" applyFill="1" applyBorder="1" applyAlignment="1">
      <alignment horizontal="center" vertical="center"/>
      <protection/>
    </xf>
    <xf numFmtId="49" fontId="4" fillId="0" borderId="70" xfId="0" applyNumberFormat="1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13" fillId="0" borderId="67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8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3" fontId="33" fillId="0" borderId="84" xfId="18" applyNumberFormat="1" applyFont="1" applyBorder="1" applyAlignment="1">
      <alignment horizontal="center" vertical="center" wrapText="1"/>
      <protection/>
    </xf>
    <xf numFmtId="3" fontId="33" fillId="0" borderId="11" xfId="18" applyNumberFormat="1" applyFont="1" applyBorder="1" applyAlignment="1">
      <alignment horizontal="center" vertical="center" wrapText="1"/>
      <protection/>
    </xf>
    <xf numFmtId="3" fontId="33" fillId="0" borderId="15" xfId="18" applyNumberFormat="1" applyFont="1" applyBorder="1" applyAlignment="1">
      <alignment horizontal="center" vertical="center" wrapText="1"/>
      <protection/>
    </xf>
    <xf numFmtId="3" fontId="45" fillId="2" borderId="16" xfId="18" applyNumberFormat="1" applyFont="1" applyFill="1" applyBorder="1" applyAlignment="1">
      <alignment horizontal="center" vertical="center" wrapText="1"/>
      <protection/>
    </xf>
    <xf numFmtId="3" fontId="45" fillId="2" borderId="16" xfId="0" applyNumberFormat="1" applyFont="1" applyFill="1" applyBorder="1" applyAlignment="1">
      <alignment horizontal="center" vertical="center" wrapText="1"/>
    </xf>
    <xf numFmtId="3" fontId="27" fillId="2" borderId="16" xfId="18" applyNumberFormat="1" applyFont="1" applyFill="1" applyBorder="1" applyAlignment="1">
      <alignment horizontal="center" vertical="center" wrapText="1"/>
      <protection/>
    </xf>
    <xf numFmtId="3" fontId="27" fillId="2" borderId="41" xfId="0" applyNumberFormat="1" applyFont="1" applyFill="1" applyBorder="1" applyAlignment="1">
      <alignment horizontal="center" vertical="center" wrapText="1"/>
    </xf>
    <xf numFmtId="3" fontId="26" fillId="0" borderId="35" xfId="18" applyNumberFormat="1" applyFont="1" applyBorder="1" applyAlignment="1">
      <alignment horizontal="center" vertical="center"/>
      <protection/>
    </xf>
    <xf numFmtId="3" fontId="2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12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43" fontId="13" fillId="0" borderId="33" xfId="15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3" fillId="0" borderId="85" xfId="0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3" fontId="26" fillId="0" borderId="19" xfId="18" applyNumberFormat="1" applyFont="1" applyBorder="1" applyAlignment="1">
      <alignment horizontal="center" vertical="center"/>
      <protection/>
    </xf>
    <xf numFmtId="3" fontId="26" fillId="0" borderId="68" xfId="0" applyNumberFormat="1" applyFont="1" applyBorder="1" applyAlignment="1">
      <alignment horizontal="center" vertical="center"/>
    </xf>
    <xf numFmtId="3" fontId="33" fillId="0" borderId="76" xfId="18" applyNumberFormat="1" applyFont="1" applyBorder="1" applyAlignment="1">
      <alignment horizontal="center" vertical="center" wrapText="1"/>
      <protection/>
    </xf>
    <xf numFmtId="3" fontId="33" fillId="0" borderId="19" xfId="18" applyNumberFormat="1" applyFont="1" applyBorder="1" applyAlignment="1">
      <alignment horizontal="center" vertical="center" wrapText="1"/>
      <protection/>
    </xf>
    <xf numFmtId="3" fontId="26" fillId="0" borderId="76" xfId="18" applyNumberFormat="1" applyFont="1" applyBorder="1" applyAlignment="1">
      <alignment horizontal="center" vertical="center"/>
      <protection/>
    </xf>
    <xf numFmtId="3" fontId="26" fillId="0" borderId="19" xfId="0" applyNumberFormat="1" applyFont="1" applyBorder="1" applyAlignment="1">
      <alignment horizontal="center" vertical="center"/>
    </xf>
    <xf numFmtId="3" fontId="45" fillId="2" borderId="19" xfId="18" applyNumberFormat="1" applyFont="1" applyFill="1" applyBorder="1" applyAlignment="1">
      <alignment horizontal="center" vertical="center" wrapText="1"/>
      <protection/>
    </xf>
    <xf numFmtId="3" fontId="45" fillId="2" borderId="19" xfId="0" applyNumberFormat="1" applyFont="1" applyFill="1" applyBorder="1" applyAlignment="1">
      <alignment horizontal="center" vertical="center" wrapText="1"/>
    </xf>
    <xf numFmtId="3" fontId="26" fillId="0" borderId="19" xfId="18" applyNumberFormat="1" applyFont="1" applyBorder="1" applyAlignment="1">
      <alignment horizontal="center" vertical="center" wrapText="1"/>
      <protection/>
    </xf>
    <xf numFmtId="3" fontId="26" fillId="0" borderId="19" xfId="0" applyNumberFormat="1" applyFont="1" applyBorder="1" applyAlignment="1">
      <alignment horizontal="center" vertical="center" wrapText="1"/>
    </xf>
    <xf numFmtId="3" fontId="27" fillId="2" borderId="19" xfId="18" applyNumberFormat="1" applyFont="1" applyFill="1" applyBorder="1" applyAlignment="1">
      <alignment horizontal="center" vertical="center" wrapText="1"/>
      <protection/>
    </xf>
    <xf numFmtId="3" fontId="27" fillId="2" borderId="21" xfId="0" applyNumberFormat="1" applyFont="1" applyFill="1" applyBorder="1" applyAlignment="1">
      <alignment horizontal="center" vertical="center" wrapText="1"/>
    </xf>
    <xf numFmtId="3" fontId="26" fillId="0" borderId="68" xfId="0" applyNumberFormat="1" applyFont="1" applyBorder="1" applyAlignment="1">
      <alignment horizontal="center" vertical="center" wrapText="1"/>
    </xf>
    <xf numFmtId="3" fontId="45" fillId="2" borderId="15" xfId="18" applyNumberFormat="1" applyFont="1" applyFill="1" applyBorder="1" applyAlignment="1">
      <alignment horizontal="center" vertical="center" wrapText="1"/>
      <protection/>
    </xf>
    <xf numFmtId="3" fontId="26" fillId="0" borderId="76" xfId="18" applyNumberFormat="1" applyFont="1" applyBorder="1" applyAlignment="1">
      <alignment horizontal="center" vertical="center" wrapText="1"/>
      <protection/>
    </xf>
    <xf numFmtId="3" fontId="27" fillId="2" borderId="19" xfId="18" applyNumberFormat="1" applyFont="1" applyFill="1" applyBorder="1" applyAlignment="1">
      <alignment horizontal="center" vertical="center" wrapText="1"/>
      <protection/>
    </xf>
    <xf numFmtId="3" fontId="27" fillId="2" borderId="21" xfId="0" applyNumberFormat="1" applyFont="1" applyFill="1" applyBorder="1" applyAlignment="1">
      <alignment horizontal="center" vertical="center" wrapText="1"/>
    </xf>
    <xf numFmtId="3" fontId="45" fillId="2" borderId="15" xfId="18" applyNumberFormat="1" applyFont="1" applyFill="1" applyBorder="1" applyAlignment="1">
      <alignment horizontal="center" vertical="center"/>
      <protection/>
    </xf>
    <xf numFmtId="3" fontId="45" fillId="2" borderId="19" xfId="0" applyNumberFormat="1" applyFont="1" applyFill="1" applyBorder="1" applyAlignment="1">
      <alignment horizontal="center" vertical="center"/>
    </xf>
    <xf numFmtId="3" fontId="45" fillId="2" borderId="19" xfId="18" applyNumberFormat="1" applyFont="1" applyFill="1" applyBorder="1" applyAlignment="1">
      <alignment horizontal="center" vertical="center"/>
      <protection/>
    </xf>
    <xf numFmtId="3" fontId="26" fillId="0" borderId="19" xfId="18" applyNumberFormat="1" applyFont="1" applyBorder="1" applyAlignment="1">
      <alignment horizontal="center" vertical="center" wrapText="1"/>
      <protection/>
    </xf>
    <xf numFmtId="3" fontId="26" fillId="0" borderId="68" xfId="0" applyNumberFormat="1" applyFont="1" applyBorder="1" applyAlignment="1">
      <alignment horizontal="center" vertical="center" wrapText="1"/>
    </xf>
    <xf numFmtId="3" fontId="26" fillId="0" borderId="19" xfId="0" applyNumberFormat="1" applyFont="1" applyBorder="1" applyAlignment="1">
      <alignment horizontal="center" vertical="center" wrapText="1"/>
    </xf>
    <xf numFmtId="3" fontId="45" fillId="0" borderId="19" xfId="18" applyNumberFormat="1" applyFont="1" applyBorder="1" applyAlignment="1">
      <alignment horizontal="center" vertical="center" wrapText="1"/>
      <protection/>
    </xf>
    <xf numFmtId="3" fontId="27" fillId="0" borderId="19" xfId="18" applyNumberFormat="1" applyFont="1" applyBorder="1" applyAlignment="1">
      <alignment horizontal="center" vertical="center" wrapText="1"/>
      <protection/>
    </xf>
    <xf numFmtId="3" fontId="27" fillId="0" borderId="21" xfId="0" applyNumberFormat="1" applyFont="1" applyBorder="1" applyAlignment="1">
      <alignment horizontal="center" vertical="center" wrapText="1"/>
    </xf>
    <xf numFmtId="3" fontId="45" fillId="0" borderId="15" xfId="18" applyNumberFormat="1" applyFont="1" applyBorder="1" applyAlignment="1">
      <alignment horizontal="center" vertical="center" wrapText="1"/>
      <protection/>
    </xf>
    <xf numFmtId="3" fontId="26" fillId="0" borderId="15" xfId="18" applyNumberFormat="1" applyFont="1" applyBorder="1" applyAlignment="1">
      <alignment horizontal="center" vertical="center" wrapText="1"/>
      <protection/>
    </xf>
    <xf numFmtId="3" fontId="45" fillId="0" borderId="19" xfId="0" applyNumberFormat="1" applyFont="1" applyBorder="1" applyAlignment="1">
      <alignment horizontal="center" vertical="center" wrapText="1"/>
    </xf>
    <xf numFmtId="3" fontId="27" fillId="2" borderId="68" xfId="0" applyNumberFormat="1" applyFont="1" applyFill="1" applyBorder="1" applyAlignment="1">
      <alignment horizontal="center" vertical="center" wrapText="1"/>
    </xf>
    <xf numFmtId="3" fontId="27" fillId="0" borderId="68" xfId="0" applyNumberFormat="1" applyFont="1" applyBorder="1" applyAlignment="1">
      <alignment horizontal="center" vertical="center" wrapText="1"/>
    </xf>
    <xf numFmtId="3" fontId="45" fillId="2" borderId="15" xfId="0" applyNumberFormat="1" applyFont="1" applyFill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 vertical="center" wrapText="1"/>
    </xf>
    <xf numFmtId="3" fontId="27" fillId="2" borderId="19" xfId="18" applyNumberFormat="1" applyFont="1" applyFill="1" applyBorder="1" applyAlignment="1">
      <alignment horizontal="center" vertical="center"/>
      <protection/>
    </xf>
    <xf numFmtId="3" fontId="27" fillId="2" borderId="21" xfId="18" applyNumberFormat="1" applyFont="1" applyFill="1" applyBorder="1" applyAlignment="1">
      <alignment horizontal="center" vertical="center"/>
      <protection/>
    </xf>
    <xf numFmtId="3" fontId="27" fillId="2" borderId="19" xfId="18" applyNumberFormat="1" applyFont="1" applyFill="1" applyBorder="1" applyAlignment="1">
      <alignment horizontal="center" vertical="center"/>
      <protection/>
    </xf>
    <xf numFmtId="3" fontId="27" fillId="2" borderId="21" xfId="18" applyNumberFormat="1" applyFont="1" applyFill="1" applyBorder="1" applyAlignment="1">
      <alignment horizontal="center" vertical="center"/>
      <protection/>
    </xf>
    <xf numFmtId="3" fontId="50" fillId="2" borderId="19" xfId="18" applyNumberFormat="1" applyFont="1" applyFill="1" applyBorder="1" applyAlignment="1">
      <alignment horizontal="center" vertical="center" wrapText="1"/>
      <protection/>
    </xf>
    <xf numFmtId="3" fontId="27" fillId="2" borderId="19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/>
    </xf>
    <xf numFmtId="3" fontId="27" fillId="2" borderId="68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center" vertical="center" wrapText="1"/>
    </xf>
    <xf numFmtId="3" fontId="27" fillId="2" borderId="21" xfId="18" applyNumberFormat="1" applyFont="1" applyFill="1" applyBorder="1" applyAlignment="1">
      <alignment horizontal="center" vertical="center" wrapText="1"/>
      <protection/>
    </xf>
    <xf numFmtId="3" fontId="27" fillId="0" borderId="19" xfId="18" applyNumberFormat="1" applyFont="1" applyBorder="1" applyAlignment="1">
      <alignment horizontal="center" vertical="center" wrapText="1"/>
      <protection/>
    </xf>
    <xf numFmtId="3" fontId="27" fillId="0" borderId="21" xfId="18" applyNumberFormat="1" applyFont="1" applyBorder="1" applyAlignment="1">
      <alignment horizontal="center" vertical="center" wrapText="1"/>
      <protection/>
    </xf>
    <xf numFmtId="3" fontId="26" fillId="0" borderId="76" xfId="0" applyNumberFormat="1" applyFont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68" xfId="0" applyNumberFormat="1" applyFont="1" applyFill="1" applyBorder="1" applyAlignment="1">
      <alignment horizontal="center" vertical="center" wrapText="1"/>
    </xf>
    <xf numFmtId="3" fontId="45" fillId="0" borderId="19" xfId="18" applyNumberFormat="1" applyFont="1" applyFill="1" applyBorder="1" applyAlignment="1">
      <alignment horizontal="center" vertical="center" wrapText="1"/>
      <protection/>
    </xf>
    <xf numFmtId="3" fontId="45" fillId="0" borderId="19" xfId="0" applyNumberFormat="1" applyFont="1" applyFill="1" applyBorder="1" applyAlignment="1">
      <alignment horizontal="center" vertical="center" wrapText="1"/>
    </xf>
    <xf numFmtId="3" fontId="26" fillId="0" borderId="19" xfId="18" applyNumberFormat="1" applyFont="1" applyFill="1" applyBorder="1" applyAlignment="1">
      <alignment horizontal="center" vertical="center" wrapText="1"/>
      <protection/>
    </xf>
    <xf numFmtId="3" fontId="26" fillId="0" borderId="76" xfId="18" applyNumberFormat="1" applyFont="1" applyFill="1" applyBorder="1" applyAlignment="1">
      <alignment horizontal="center" vertical="center" wrapText="1"/>
      <protection/>
    </xf>
    <xf numFmtId="3" fontId="26" fillId="0" borderId="19" xfId="18" applyNumberFormat="1" applyFont="1" applyFill="1" applyBorder="1" applyAlignment="1">
      <alignment horizontal="center" vertical="center" wrapText="1"/>
      <protection/>
    </xf>
    <xf numFmtId="3" fontId="26" fillId="0" borderId="19" xfId="0" applyNumberFormat="1" applyFont="1" applyFill="1" applyBorder="1" applyAlignment="1">
      <alignment horizontal="center" vertical="center" wrapText="1"/>
    </xf>
    <xf numFmtId="3" fontId="26" fillId="0" borderId="68" xfId="0" applyNumberFormat="1" applyFont="1" applyFill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3" fontId="26" fillId="0" borderId="76" xfId="18" applyNumberFormat="1" applyFont="1" applyFill="1" applyBorder="1" applyAlignment="1">
      <alignment horizontal="center" vertical="center" wrapText="1"/>
      <protection/>
    </xf>
    <xf numFmtId="3" fontId="26" fillId="0" borderId="76" xfId="18" applyNumberFormat="1" applyFont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center" wrapText="1"/>
    </xf>
    <xf numFmtId="3" fontId="27" fillId="2" borderId="19" xfId="0" applyNumberFormat="1" applyFont="1" applyFill="1" applyBorder="1" applyAlignment="1">
      <alignment horizontal="center" vertical="center"/>
    </xf>
    <xf numFmtId="3" fontId="26" fillId="0" borderId="76" xfId="0" applyNumberFormat="1" applyFont="1" applyFill="1" applyBorder="1" applyAlignment="1">
      <alignment horizontal="center" vertical="center" wrapText="1"/>
    </xf>
    <xf numFmtId="3" fontId="27" fillId="2" borderId="15" xfId="18" applyNumberFormat="1" applyFont="1" applyFill="1" applyBorder="1" applyAlignment="1">
      <alignment horizontal="center" vertical="center" wrapText="1"/>
      <protection/>
    </xf>
    <xf numFmtId="3" fontId="45" fillId="0" borderId="15" xfId="18" applyNumberFormat="1" applyFont="1" applyBorder="1" applyAlignment="1">
      <alignment horizontal="center" vertical="center"/>
      <protection/>
    </xf>
    <xf numFmtId="3" fontId="45" fillId="0" borderId="19" xfId="18" applyNumberFormat="1" applyFont="1" applyBorder="1" applyAlignment="1">
      <alignment horizontal="center" vertical="center"/>
      <protection/>
    </xf>
    <xf numFmtId="3" fontId="26" fillId="0" borderId="17" xfId="18" applyNumberFormat="1" applyFont="1" applyBorder="1" applyAlignment="1">
      <alignment horizontal="center" vertical="center"/>
      <protection/>
    </xf>
    <xf numFmtId="3" fontId="26" fillId="0" borderId="37" xfId="0" applyNumberFormat="1" applyFont="1" applyBorder="1" applyAlignment="1">
      <alignment horizontal="center" vertical="center"/>
    </xf>
    <xf numFmtId="3" fontId="27" fillId="2" borderId="17" xfId="18" applyNumberFormat="1" applyFont="1" applyFill="1" applyBorder="1" applyAlignment="1">
      <alignment horizontal="center" vertical="center" wrapText="1"/>
      <protection/>
    </xf>
    <xf numFmtId="3" fontId="27" fillId="2" borderId="17" xfId="18" applyNumberFormat="1" applyFont="1" applyFill="1" applyBorder="1" applyAlignment="1">
      <alignment horizontal="center" vertical="center" wrapText="1"/>
      <protection/>
    </xf>
    <xf numFmtId="3" fontId="27" fillId="2" borderId="20" xfId="0" applyNumberFormat="1" applyFont="1" applyFill="1" applyBorder="1" applyAlignment="1">
      <alignment horizontal="center" vertical="center" wrapText="1"/>
    </xf>
    <xf numFmtId="3" fontId="26" fillId="0" borderId="34" xfId="18" applyNumberFormat="1" applyFont="1" applyBorder="1" applyAlignment="1">
      <alignment horizontal="center" vertical="center"/>
      <protection/>
    </xf>
    <xf numFmtId="3" fontId="26" fillId="0" borderId="17" xfId="0" applyNumberFormat="1" applyFont="1" applyBorder="1" applyAlignment="1">
      <alignment horizontal="center" vertical="center"/>
    </xf>
    <xf numFmtId="3" fontId="26" fillId="0" borderId="34" xfId="18" applyNumberFormat="1" applyFont="1" applyBorder="1" applyAlignment="1">
      <alignment horizontal="center" vertical="center" wrapText="1"/>
      <protection/>
    </xf>
    <xf numFmtId="3" fontId="26" fillId="0" borderId="17" xfId="0" applyNumberFormat="1" applyFont="1" applyBorder="1" applyAlignment="1">
      <alignment horizontal="center" vertical="center" wrapText="1"/>
    </xf>
    <xf numFmtId="3" fontId="26" fillId="0" borderId="17" xfId="18" applyNumberFormat="1" applyFont="1" applyBorder="1" applyAlignment="1">
      <alignment horizontal="center" vertical="center" wrapText="1"/>
      <protection/>
    </xf>
    <xf numFmtId="3" fontId="26" fillId="0" borderId="37" xfId="0" applyNumberFormat="1" applyFont="1" applyBorder="1" applyAlignment="1">
      <alignment horizontal="center" vertical="center" wrapText="1"/>
    </xf>
    <xf numFmtId="3" fontId="27" fillId="2" borderId="13" xfId="18" applyNumberFormat="1" applyFont="1" applyFill="1" applyBorder="1" applyAlignment="1">
      <alignment horizontal="center" vertical="center" wrapText="1"/>
      <protection/>
    </xf>
    <xf numFmtId="3" fontId="27" fillId="2" borderId="17" xfId="0" applyNumberFormat="1" applyFont="1" applyFill="1" applyBorder="1" applyAlignment="1">
      <alignment horizontal="center" vertical="center" wrapText="1"/>
    </xf>
    <xf numFmtId="3" fontId="27" fillId="2" borderId="20" xfId="0" applyNumberFormat="1" applyFont="1" applyFill="1" applyBorder="1" applyAlignment="1">
      <alignment horizontal="center" vertical="center" wrapText="1"/>
    </xf>
    <xf numFmtId="3" fontId="26" fillId="0" borderId="17" xfId="18" applyNumberFormat="1" applyFont="1" applyBorder="1" applyAlignment="1">
      <alignment horizontal="center" vertical="center" wrapText="1"/>
      <protection/>
    </xf>
    <xf numFmtId="3" fontId="26" fillId="0" borderId="17" xfId="0" applyNumberFormat="1" applyFont="1" applyBorder="1" applyAlignment="1">
      <alignment horizontal="center" vertical="center" wrapText="1"/>
    </xf>
    <xf numFmtId="3" fontId="26" fillId="0" borderId="37" xfId="0" applyNumberFormat="1" applyFont="1" applyBorder="1" applyAlignment="1">
      <alignment horizontal="center" vertical="center" wrapText="1"/>
    </xf>
    <xf numFmtId="3" fontId="27" fillId="0" borderId="13" xfId="18" applyNumberFormat="1" applyFont="1" applyBorder="1" applyAlignment="1">
      <alignment horizontal="center" vertical="center" wrapText="1"/>
      <protection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17" xfId="18" applyNumberFormat="1" applyFont="1" applyBorder="1" applyAlignment="1">
      <alignment horizontal="center" vertical="center" wrapText="1"/>
      <protection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37" xfId="0" applyNumberFormat="1" applyFont="1" applyBorder="1" applyAlignment="1">
      <alignment horizontal="center" vertical="center" wrapText="1"/>
    </xf>
    <xf numFmtId="3" fontId="26" fillId="0" borderId="13" xfId="18" applyNumberFormat="1" applyFont="1" applyBorder="1" applyAlignment="1">
      <alignment horizontal="center" vertical="center" wrapText="1"/>
      <protection/>
    </xf>
    <xf numFmtId="3" fontId="27" fillId="0" borderId="13" xfId="18" applyNumberFormat="1" applyFont="1" applyFill="1" applyBorder="1" applyAlignment="1">
      <alignment horizontal="center" vertical="center" wrapText="1"/>
      <protection/>
    </xf>
    <xf numFmtId="3" fontId="27" fillId="0" borderId="17" xfId="18" applyNumberFormat="1" applyFont="1" applyFill="1" applyBorder="1" applyAlignment="1">
      <alignment horizontal="center" vertical="center" wrapText="1"/>
      <protection/>
    </xf>
    <xf numFmtId="3" fontId="26" fillId="0" borderId="34" xfId="18" applyNumberFormat="1" applyFont="1" applyFill="1" applyBorder="1" applyAlignment="1">
      <alignment horizontal="center" vertical="center" wrapText="1"/>
      <protection/>
    </xf>
    <xf numFmtId="3" fontId="26" fillId="0" borderId="17" xfId="18" applyNumberFormat="1" applyFont="1" applyFill="1" applyBorder="1" applyAlignment="1">
      <alignment horizontal="center" vertical="center" wrapText="1"/>
      <protection/>
    </xf>
    <xf numFmtId="3" fontId="27" fillId="2" borderId="17" xfId="18" applyNumberFormat="1" applyFont="1" applyFill="1" applyBorder="1" applyAlignment="1">
      <alignment horizontal="center" vertical="center"/>
      <protection/>
    </xf>
    <xf numFmtId="3" fontId="27" fillId="2" borderId="20" xfId="18" applyNumberFormat="1" applyFont="1" applyFill="1" applyBorder="1" applyAlignment="1">
      <alignment horizontal="center" vertical="center"/>
      <protection/>
    </xf>
    <xf numFmtId="3" fontId="27" fillId="2" borderId="17" xfId="18" applyNumberFormat="1" applyFont="1" applyFill="1" applyBorder="1" applyAlignment="1">
      <alignment horizontal="center" vertical="center"/>
      <protection/>
    </xf>
    <xf numFmtId="3" fontId="27" fillId="2" borderId="20" xfId="18" applyNumberFormat="1" applyFont="1" applyFill="1" applyBorder="1" applyAlignment="1">
      <alignment horizontal="center" vertical="center"/>
      <protection/>
    </xf>
    <xf numFmtId="3" fontId="26" fillId="2" borderId="17" xfId="18" applyNumberFormat="1" applyFont="1" applyFill="1" applyBorder="1" applyAlignment="1">
      <alignment horizontal="center" vertical="center" wrapText="1"/>
      <protection/>
    </xf>
    <xf numFmtId="3" fontId="27" fillId="2" borderId="37" xfId="0" applyNumberFormat="1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3" fontId="27" fillId="0" borderId="17" xfId="18" applyNumberFormat="1" applyFont="1" applyBorder="1" applyAlignment="1">
      <alignment horizontal="center" vertical="center" wrapText="1"/>
      <protection/>
    </xf>
    <xf numFmtId="3" fontId="27" fillId="0" borderId="20" xfId="18" applyNumberFormat="1" applyFont="1" applyBorder="1" applyAlignment="1">
      <alignment horizontal="center" vertical="center" wrapText="1"/>
      <protection/>
    </xf>
    <xf numFmtId="3" fontId="27" fillId="0" borderId="13" xfId="18" applyNumberFormat="1" applyFont="1" applyBorder="1" applyAlignment="1">
      <alignment horizontal="center" vertical="center" wrapText="1"/>
      <protection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6" fillId="0" borderId="34" xfId="0" applyNumberFormat="1" applyFont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26" fillId="0" borderId="37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Fill="1" applyBorder="1" applyAlignment="1">
      <alignment horizontal="center" vertical="center" wrapText="1"/>
    </xf>
    <xf numFmtId="3" fontId="27" fillId="2" borderId="20" xfId="18" applyNumberFormat="1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3" fontId="26" fillId="0" borderId="34" xfId="18" applyNumberFormat="1" applyFont="1" applyBorder="1" applyAlignment="1">
      <alignment horizontal="center" vertical="center" wrapText="1"/>
      <protection/>
    </xf>
    <xf numFmtId="3" fontId="27" fillId="2" borderId="17" xfId="0" applyNumberFormat="1" applyFont="1" applyFill="1" applyBorder="1" applyAlignment="1">
      <alignment horizontal="center" vertical="center"/>
    </xf>
    <xf numFmtId="3" fontId="33" fillId="0" borderId="86" xfId="18" applyNumberFormat="1" applyFont="1" applyBorder="1" applyAlignment="1">
      <alignment horizontal="center" vertical="center" wrapText="1"/>
      <protection/>
    </xf>
    <xf numFmtId="3" fontId="33" fillId="0" borderId="9" xfId="18" applyNumberFormat="1" applyFont="1" applyBorder="1" applyAlignment="1">
      <alignment horizontal="center" vertical="center" wrapText="1"/>
      <protection/>
    </xf>
    <xf numFmtId="3" fontId="27" fillId="0" borderId="73" xfId="18" applyNumberFormat="1" applyFont="1" applyBorder="1" applyAlignment="1">
      <alignment horizontal="center" vertical="center" wrapText="1"/>
      <protection/>
    </xf>
    <xf numFmtId="3" fontId="27" fillId="0" borderId="57" xfId="18" applyNumberFormat="1" applyFont="1" applyBorder="1" applyAlignment="1">
      <alignment horizontal="center" vertical="center" wrapText="1"/>
      <protection/>
    </xf>
    <xf numFmtId="0" fontId="34" fillId="0" borderId="80" xfId="18" applyFont="1" applyBorder="1" applyAlignment="1">
      <alignment horizontal="center" vertical="center" wrapText="1"/>
      <protection/>
    </xf>
    <xf numFmtId="0" fontId="34" fillId="0" borderId="42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3" fontId="34" fillId="0" borderId="19" xfId="18" applyNumberFormat="1" applyFont="1" applyBorder="1" applyAlignment="1">
      <alignment horizontal="center" vertical="center" wrapText="1"/>
      <protection/>
    </xf>
    <xf numFmtId="0" fontId="34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4" fillId="0" borderId="81" xfId="18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4" fillId="3" borderId="2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4" fillId="0" borderId="41" xfId="18" applyFont="1" applyBorder="1" applyAlignment="1">
      <alignment horizontal="center" vertical="center" wrapText="1"/>
      <protection/>
    </xf>
    <xf numFmtId="0" fontId="3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3" fillId="0" borderId="21" xfId="18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3" fontId="26" fillId="0" borderId="73" xfId="18" applyNumberFormat="1" applyFont="1" applyBorder="1" applyAlignment="1">
      <alignment horizontal="center" vertical="center" wrapText="1"/>
      <protection/>
    </xf>
    <xf numFmtId="3" fontId="26" fillId="0" borderId="31" xfId="18" applyNumberFormat="1" applyFont="1" applyBorder="1" applyAlignment="1">
      <alignment horizontal="center" vertical="center" wrapText="1"/>
      <protection/>
    </xf>
    <xf numFmtId="3" fontId="27" fillId="0" borderId="16" xfId="0" applyNumberFormat="1" applyFont="1" applyFill="1" applyBorder="1" applyAlignment="1">
      <alignment horizontal="center" vertical="center" wrapText="1"/>
    </xf>
    <xf numFmtId="3" fontId="45" fillId="0" borderId="16" xfId="18" applyNumberFormat="1" applyFont="1" applyBorder="1" applyAlignment="1">
      <alignment horizontal="center" vertical="center"/>
      <protection/>
    </xf>
    <xf numFmtId="3" fontId="27" fillId="0" borderId="16" xfId="18" applyNumberFormat="1" applyFont="1" applyFill="1" applyBorder="1" applyAlignment="1">
      <alignment horizontal="center" vertical="center"/>
      <protection/>
    </xf>
    <xf numFmtId="3" fontId="27" fillId="0" borderId="41" xfId="18" applyNumberFormat="1" applyFont="1" applyFill="1" applyBorder="1" applyAlignment="1">
      <alignment horizontal="center" vertical="center"/>
      <protection/>
    </xf>
    <xf numFmtId="0" fontId="33" fillId="0" borderId="80" xfId="18" applyFont="1" applyBorder="1" applyAlignment="1">
      <alignment horizontal="center" vertical="center" wrapText="1"/>
      <protection/>
    </xf>
    <xf numFmtId="0" fontId="33" fillId="0" borderId="70" xfId="18" applyFont="1" applyBorder="1" applyAlignment="1">
      <alignment horizontal="center" vertical="center" wrapText="1"/>
      <protection/>
    </xf>
    <xf numFmtId="0" fontId="33" fillId="0" borderId="74" xfId="18" applyFont="1" applyBorder="1" applyAlignment="1">
      <alignment horizontal="center" vertical="center" wrapText="1"/>
      <protection/>
    </xf>
    <xf numFmtId="0" fontId="33" fillId="0" borderId="42" xfId="18" applyFont="1" applyBorder="1" applyAlignment="1">
      <alignment horizontal="center" vertical="center" wrapText="1"/>
      <protection/>
    </xf>
    <xf numFmtId="0" fontId="33" fillId="0" borderId="0" xfId="18" applyFont="1" applyBorder="1" applyAlignment="1">
      <alignment horizontal="center" vertical="center" wrapText="1"/>
      <protection/>
    </xf>
    <xf numFmtId="0" fontId="33" fillId="0" borderId="30" xfId="18" applyFont="1" applyBorder="1" applyAlignment="1">
      <alignment horizontal="center" vertical="center" wrapText="1"/>
      <protection/>
    </xf>
    <xf numFmtId="0" fontId="33" fillId="0" borderId="69" xfId="18" applyFont="1" applyBorder="1" applyAlignment="1">
      <alignment horizontal="center" vertical="center" wrapText="1"/>
      <protection/>
    </xf>
    <xf numFmtId="0" fontId="33" fillId="0" borderId="2" xfId="18" applyFont="1" applyBorder="1" applyAlignment="1">
      <alignment horizontal="center" vertical="center" wrapText="1"/>
      <protection/>
    </xf>
    <xf numFmtId="0" fontId="33" fillId="0" borderId="47" xfId="18" applyFont="1" applyBorder="1" applyAlignment="1">
      <alignment horizontal="center" vertical="center" wrapText="1"/>
      <protection/>
    </xf>
    <xf numFmtId="3" fontId="26" fillId="0" borderId="58" xfId="18" applyNumberFormat="1" applyFont="1" applyBorder="1" applyAlignment="1">
      <alignment horizontal="center" vertical="center" wrapText="1"/>
      <protection/>
    </xf>
    <xf numFmtId="3" fontId="26" fillId="0" borderId="57" xfId="18" applyNumberFormat="1" applyFont="1" applyBorder="1" applyAlignment="1">
      <alignment horizontal="center" vertical="center" wrapText="1"/>
      <protection/>
    </xf>
    <xf numFmtId="3" fontId="26" fillId="0" borderId="85" xfId="18" applyNumberFormat="1" applyFont="1" applyBorder="1" applyAlignment="1">
      <alignment horizontal="center" vertical="center" wrapText="1"/>
      <protection/>
    </xf>
    <xf numFmtId="0" fontId="33" fillId="0" borderId="17" xfId="18" applyFont="1" applyBorder="1" applyAlignment="1">
      <alignment horizontal="center" vertical="center" wrapText="1"/>
      <protection/>
    </xf>
    <xf numFmtId="0" fontId="33" fillId="0" borderId="1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33" fillId="0" borderId="11" xfId="18" applyFont="1" applyBorder="1" applyAlignment="1">
      <alignment horizontal="center" vertical="center" wrapText="1"/>
      <protection/>
    </xf>
    <xf numFmtId="0" fontId="33" fillId="0" borderId="73" xfId="18" applyFont="1" applyBorder="1" applyAlignment="1">
      <alignment horizontal="center" vertical="center" wrapText="1"/>
      <protection/>
    </xf>
    <xf numFmtId="0" fontId="33" fillId="0" borderId="70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3" fontId="26" fillId="0" borderId="89" xfId="18" applyNumberFormat="1" applyFont="1" applyBorder="1" applyAlignment="1">
      <alignment horizontal="center" vertical="center"/>
      <protection/>
    </xf>
    <xf numFmtId="0" fontId="43" fillId="0" borderId="53" xfId="0" applyFont="1" applyBorder="1" applyAlignment="1">
      <alignment horizontal="center" vertical="center"/>
    </xf>
    <xf numFmtId="0" fontId="33" fillId="0" borderId="20" xfId="18" applyFont="1" applyBorder="1" applyAlignment="1">
      <alignment horizontal="center" vertical="center" wrapText="1"/>
      <protection/>
    </xf>
    <xf numFmtId="0" fontId="3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3" fontId="27" fillId="0" borderId="58" xfId="18" applyNumberFormat="1" applyFont="1" applyBorder="1" applyAlignment="1">
      <alignment horizontal="center" vertical="center" wrapText="1"/>
      <protection/>
    </xf>
    <xf numFmtId="0" fontId="0" fillId="0" borderId="57" xfId="0" applyFont="1" applyBorder="1" applyAlignment="1">
      <alignment horizontal="center" vertical="center" wrapText="1"/>
    </xf>
    <xf numFmtId="0" fontId="34" fillId="0" borderId="0" xfId="18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4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34" fillId="0" borderId="20" xfId="18" applyFont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4" fontId="34" fillId="0" borderId="21" xfId="18" applyNumberFormat="1" applyFont="1" applyBorder="1" applyAlignment="1">
      <alignment vertical="center" wrapText="1"/>
      <protection/>
    </xf>
    <xf numFmtId="0" fontId="34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3" fontId="27" fillId="0" borderId="16" xfId="18" applyNumberFormat="1" applyFont="1" applyFill="1" applyBorder="1" applyAlignment="1">
      <alignment horizontal="center" vertical="center" wrapText="1"/>
      <protection/>
    </xf>
    <xf numFmtId="3" fontId="27" fillId="0" borderId="41" xfId="0" applyNumberFormat="1" applyFont="1" applyFill="1" applyBorder="1" applyAlignment="1">
      <alignment horizontal="center" vertical="center" wrapText="1"/>
    </xf>
    <xf numFmtId="4" fontId="34" fillId="0" borderId="19" xfId="18" applyNumberFormat="1" applyFont="1" applyBorder="1" applyAlignment="1">
      <alignment horizontal="center" vertical="center" wrapText="1"/>
      <protection/>
    </xf>
    <xf numFmtId="0" fontId="3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27" fillId="2" borderId="15" xfId="18" applyNumberFormat="1" applyFont="1" applyFill="1" applyBorder="1" applyAlignment="1">
      <alignment horizontal="center" vertical="center"/>
      <protection/>
    </xf>
    <xf numFmtId="49" fontId="34" fillId="0" borderId="41" xfId="18" applyNumberFormat="1" applyFont="1" applyBorder="1" applyAlignment="1">
      <alignment horizontal="center" vertical="center" wrapText="1"/>
      <protection/>
    </xf>
    <xf numFmtId="0" fontId="34" fillId="0" borderId="12" xfId="18" applyFont="1" applyBorder="1" applyAlignment="1">
      <alignment horizontal="center" vertical="center" wrapText="1"/>
      <protection/>
    </xf>
    <xf numFmtId="0" fontId="34" fillId="0" borderId="19" xfId="18" applyFont="1" applyBorder="1" applyAlignment="1">
      <alignment horizontal="center" vertical="center" wrapText="1"/>
      <protection/>
    </xf>
    <xf numFmtId="3" fontId="46" fillId="2" borderId="19" xfId="0" applyNumberFormat="1" applyFont="1" applyFill="1" applyBorder="1" applyAlignment="1">
      <alignment horizontal="center" vertical="center"/>
    </xf>
    <xf numFmtId="0" fontId="34" fillId="0" borderId="9" xfId="1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34" fillId="0" borderId="21" xfId="18" applyNumberFormat="1" applyFont="1" applyBorder="1" applyAlignment="1">
      <alignment horizontal="center" vertical="center" wrapText="1"/>
      <protection/>
    </xf>
    <xf numFmtId="0" fontId="34" fillId="0" borderId="11" xfId="18" applyFont="1" applyBorder="1" applyAlignment="1">
      <alignment horizontal="center" vertical="center" wrapText="1"/>
      <protection/>
    </xf>
    <xf numFmtId="4" fontId="34" fillId="0" borderId="81" xfId="18" applyNumberFormat="1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27" fillId="0" borderId="16" xfId="18" applyNumberFormat="1" applyFont="1" applyFill="1" applyBorder="1" applyAlignment="1">
      <alignment horizontal="center" vertical="center"/>
      <protection/>
    </xf>
    <xf numFmtId="3" fontId="27" fillId="0" borderId="41" xfId="18" applyNumberFormat="1" applyFont="1" applyFill="1" applyBorder="1" applyAlignment="1">
      <alignment horizontal="center" vertical="center"/>
      <protection/>
    </xf>
    <xf numFmtId="3" fontId="27" fillId="0" borderId="73" xfId="18" applyNumberFormat="1" applyFont="1" applyBorder="1" applyAlignment="1">
      <alignment horizontal="center" vertical="center"/>
      <protection/>
    </xf>
    <xf numFmtId="3" fontId="27" fillId="0" borderId="57" xfId="18" applyNumberFormat="1" applyFont="1" applyBorder="1" applyAlignment="1">
      <alignment horizontal="center" vertical="center"/>
      <protection/>
    </xf>
    <xf numFmtId="3" fontId="27" fillId="0" borderId="53" xfId="18" applyNumberFormat="1" applyFont="1" applyBorder="1" applyAlignment="1">
      <alignment horizontal="center" vertical="center" wrapText="1"/>
      <protection/>
    </xf>
    <xf numFmtId="3" fontId="27" fillId="0" borderId="16" xfId="0" applyNumberFormat="1" applyFont="1" applyFill="1" applyBorder="1" applyAlignment="1">
      <alignment horizontal="center" vertical="center"/>
    </xf>
    <xf numFmtId="0" fontId="34" fillId="0" borderId="9" xfId="0" applyFont="1" applyBorder="1" applyAlignment="1">
      <alignment horizontal="center" vertical="center" wrapText="1"/>
    </xf>
    <xf numFmtId="4" fontId="34" fillId="0" borderId="16" xfId="18" applyNumberFormat="1" applyFont="1" applyBorder="1" applyAlignment="1">
      <alignment horizontal="center" vertical="center" wrapText="1"/>
      <protection/>
    </xf>
    <xf numFmtId="0" fontId="34" fillId="0" borderId="16" xfId="18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3" fontId="45" fillId="0" borderId="16" xfId="18" applyNumberFormat="1" applyFont="1" applyFill="1" applyBorder="1" applyAlignment="1">
      <alignment horizontal="center" vertical="center"/>
      <protection/>
    </xf>
    <xf numFmtId="0" fontId="33" fillId="0" borderId="20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33" fillId="0" borderId="34" xfId="18" applyFont="1" applyBorder="1" applyAlignment="1">
      <alignment horizontal="center" vertical="center" wrapText="1"/>
      <protection/>
    </xf>
    <xf numFmtId="0" fontId="33" fillId="0" borderId="76" xfId="0" applyFont="1" applyBorder="1" applyAlignment="1">
      <alignment horizontal="center" vertical="center" wrapText="1"/>
    </xf>
    <xf numFmtId="3" fontId="26" fillId="0" borderId="53" xfId="18" applyNumberFormat="1" applyFont="1" applyBorder="1" applyAlignment="1">
      <alignment horizontal="center" vertical="center"/>
      <protection/>
    </xf>
    <xf numFmtId="3" fontId="26" fillId="0" borderId="49" xfId="18" applyNumberFormat="1" applyFont="1" applyBorder="1" applyAlignment="1">
      <alignment horizontal="center" vertical="center"/>
      <protection/>
    </xf>
    <xf numFmtId="3" fontId="26" fillId="2" borderId="19" xfId="18" applyNumberFormat="1" applyFont="1" applyFill="1" applyBorder="1" applyAlignment="1">
      <alignment horizontal="center" vertical="center" wrapText="1"/>
      <protection/>
    </xf>
    <xf numFmtId="0" fontId="33" fillId="0" borderId="19" xfId="18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34" fillId="0" borderId="41" xfId="18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3" fontId="27" fillId="0" borderId="15" xfId="18" applyNumberFormat="1" applyFont="1" applyBorder="1" applyAlignment="1">
      <alignment horizontal="center" vertical="center" wrapText="1"/>
      <protection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15" xfId="18" applyNumberFormat="1" applyFont="1" applyBorder="1" applyAlignment="1">
      <alignment horizontal="center" vertical="center"/>
      <protection/>
    </xf>
    <xf numFmtId="3" fontId="27" fillId="0" borderId="19" xfId="18" applyNumberFormat="1" applyFont="1" applyBorder="1" applyAlignment="1">
      <alignment horizontal="center" vertical="center"/>
      <protection/>
    </xf>
    <xf numFmtId="0" fontId="33" fillId="0" borderId="13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3" fontId="27" fillId="0" borderId="15" xfId="18" applyNumberFormat="1" applyFont="1" applyFill="1" applyBorder="1" applyAlignment="1">
      <alignment horizontal="center" vertical="center" wrapText="1"/>
      <protection/>
    </xf>
    <xf numFmtId="3" fontId="27" fillId="0" borderId="19" xfId="18" applyNumberFormat="1" applyFont="1" applyFill="1" applyBorder="1" applyAlignment="1">
      <alignment horizontal="center" vertical="center" wrapText="1"/>
      <protection/>
    </xf>
    <xf numFmtId="3" fontId="27" fillId="0" borderId="15" xfId="18" applyNumberFormat="1" applyFont="1" applyBorder="1" applyAlignment="1">
      <alignment horizontal="center" vertical="center"/>
      <protection/>
    </xf>
    <xf numFmtId="3" fontId="27" fillId="0" borderId="19" xfId="18" applyNumberFormat="1" applyFont="1" applyBorder="1" applyAlignment="1">
      <alignment horizontal="center" vertical="center"/>
      <protection/>
    </xf>
    <xf numFmtId="0" fontId="34" fillId="0" borderId="19" xfId="18" applyFont="1" applyBorder="1" applyAlignment="1">
      <alignment horizontal="center" vertical="center"/>
      <protection/>
    </xf>
    <xf numFmtId="3" fontId="27" fillId="0" borderId="15" xfId="18" applyNumberFormat="1" applyFont="1" applyBorder="1" applyAlignment="1">
      <alignment horizontal="center" vertical="center" wrapText="1"/>
      <protection/>
    </xf>
    <xf numFmtId="0" fontId="33" fillId="0" borderId="17" xfId="18" applyFont="1" applyBorder="1" applyAlignment="1">
      <alignment horizontal="center" vertical="center"/>
      <protection/>
    </xf>
    <xf numFmtId="0" fontId="33" fillId="0" borderId="19" xfId="18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3" fontId="27" fillId="0" borderId="67" xfId="18" applyNumberFormat="1" applyFont="1" applyBorder="1" applyAlignment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3" fillId="0" borderId="73" xfId="18" applyFont="1" applyBorder="1" applyAlignment="1">
      <alignment horizontal="center" vertical="center"/>
      <protection/>
    </xf>
    <xf numFmtId="0" fontId="33" fillId="0" borderId="70" xfId="18" applyFont="1" applyBorder="1" applyAlignment="1">
      <alignment horizontal="center" vertical="center"/>
      <protection/>
    </xf>
    <xf numFmtId="0" fontId="33" fillId="0" borderId="81" xfId="18" applyFont="1" applyBorder="1" applyAlignment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7" fillId="0" borderId="80" xfId="18" applyNumberFormat="1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3" fontId="27" fillId="0" borderId="19" xfId="0" applyNumberFormat="1" applyFont="1" applyFill="1" applyBorder="1" applyAlignment="1">
      <alignment horizontal="center" vertical="center" wrapText="1"/>
    </xf>
    <xf numFmtId="0" fontId="34" fillId="0" borderId="17" xfId="18" applyFont="1" applyBorder="1" applyAlignment="1">
      <alignment horizontal="center" vertical="center" wrapText="1"/>
      <protection/>
    </xf>
    <xf numFmtId="0" fontId="3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21" xfId="18" applyFont="1" applyBorder="1" applyAlignment="1">
      <alignment horizontal="center" vertical="center" wrapText="1"/>
      <protection/>
    </xf>
    <xf numFmtId="0" fontId="29" fillId="0" borderId="57" xfId="0" applyFont="1" applyBorder="1" applyAlignment="1">
      <alignment horizontal="center" vertical="center" wrapText="1"/>
    </xf>
    <xf numFmtId="3" fontId="45" fillId="0" borderId="16" xfId="0" applyNumberFormat="1" applyFont="1" applyBorder="1" applyAlignment="1">
      <alignment horizontal="center" vertical="center"/>
    </xf>
    <xf numFmtId="3" fontId="47" fillId="2" borderId="19" xfId="0" applyNumberFormat="1" applyFont="1" applyFill="1" applyBorder="1" applyAlignment="1">
      <alignment horizontal="center" vertical="center"/>
    </xf>
    <xf numFmtId="0" fontId="34" fillId="0" borderId="71" xfId="18" applyFont="1" applyBorder="1" applyAlignment="1">
      <alignment horizontal="center" vertical="center" wrapText="1"/>
      <protection/>
    </xf>
    <xf numFmtId="0" fontId="34" fillId="0" borderId="75" xfId="18" applyFont="1" applyBorder="1" applyAlignment="1">
      <alignment horizontal="center" vertical="center" wrapText="1"/>
      <protection/>
    </xf>
    <xf numFmtId="0" fontId="33" fillId="0" borderId="72" xfId="18" applyFont="1" applyBorder="1" applyAlignment="1">
      <alignment horizontal="center" vertical="center" wrapText="1"/>
      <protection/>
    </xf>
    <xf numFmtId="0" fontId="33" fillId="0" borderId="77" xfId="18" applyFont="1" applyBorder="1" applyAlignment="1">
      <alignment horizontal="center" vertical="center" wrapText="1"/>
      <protection/>
    </xf>
    <xf numFmtId="0" fontId="33" fillId="0" borderId="78" xfId="18" applyFont="1" applyBorder="1" applyAlignment="1">
      <alignment horizontal="center" vertical="center" wrapText="1"/>
      <protection/>
    </xf>
    <xf numFmtId="3" fontId="26" fillId="0" borderId="33" xfId="18" applyNumberFormat="1" applyFont="1" applyBorder="1" applyAlignment="1">
      <alignment horizontal="center" vertical="center"/>
      <protection/>
    </xf>
    <xf numFmtId="3" fontId="26" fillId="0" borderId="87" xfId="18" applyNumberFormat="1" applyFont="1" applyBorder="1" applyAlignment="1">
      <alignment horizontal="center" vertical="center"/>
      <protection/>
    </xf>
    <xf numFmtId="3" fontId="26" fillId="0" borderId="88" xfId="18" applyNumberFormat="1" applyFont="1" applyBorder="1" applyAlignment="1">
      <alignment horizontal="center" vertical="center"/>
      <protection/>
    </xf>
    <xf numFmtId="3" fontId="33" fillId="0" borderId="79" xfId="18" applyNumberFormat="1" applyFont="1" applyBorder="1" applyAlignment="1">
      <alignment horizontal="center" vertical="center"/>
      <protection/>
    </xf>
    <xf numFmtId="3" fontId="33" fillId="0" borderId="83" xfId="18" applyNumberFormat="1" applyFont="1" applyBorder="1" applyAlignment="1">
      <alignment horizontal="center" vertical="center"/>
      <protection/>
    </xf>
    <xf numFmtId="0" fontId="34" fillId="0" borderId="83" xfId="0" applyFont="1" applyBorder="1" applyAlignment="1">
      <alignment horizontal="center" vertical="center"/>
    </xf>
    <xf numFmtId="0" fontId="34" fillId="0" borderId="90" xfId="0" applyFont="1" applyBorder="1" applyAlignment="1">
      <alignment horizontal="center" vertical="center"/>
    </xf>
    <xf numFmtId="3" fontId="33" fillId="0" borderId="91" xfId="18" applyNumberFormat="1" applyFont="1" applyBorder="1" applyAlignment="1">
      <alignment horizontal="center" vertical="center" wrapText="1"/>
      <protection/>
    </xf>
    <xf numFmtId="3" fontId="33" fillId="0" borderId="12" xfId="18" applyNumberFormat="1" applyFont="1" applyBorder="1" applyAlignment="1">
      <alignment horizontal="center" vertical="center" wrapText="1"/>
      <protection/>
    </xf>
    <xf numFmtId="3" fontId="33" fillId="0" borderId="67" xfId="18" applyNumberFormat="1" applyFont="1" applyBorder="1" applyAlignment="1">
      <alignment horizontal="center" vertical="center" wrapText="1"/>
      <protection/>
    </xf>
    <xf numFmtId="3" fontId="33" fillId="0" borderId="18" xfId="18" applyNumberFormat="1" applyFont="1" applyBorder="1" applyAlignment="1">
      <alignment horizontal="center" vertical="center" wrapText="1"/>
      <protection/>
    </xf>
    <xf numFmtId="0" fontId="33" fillId="0" borderId="86" xfId="18" applyFont="1" applyBorder="1" applyAlignment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3" fillId="0" borderId="84" xfId="18" applyFont="1" applyBorder="1" applyAlignment="1">
      <alignment horizontal="center" vertical="center" wrapText="1"/>
      <protection/>
    </xf>
    <xf numFmtId="0" fontId="33" fillId="0" borderId="15" xfId="18" applyFont="1" applyBorder="1" applyAlignment="1">
      <alignment horizontal="center" vertical="center" wrapText="1"/>
      <protection/>
    </xf>
    <xf numFmtId="0" fontId="33" fillId="0" borderId="91" xfId="18" applyFont="1" applyBorder="1" applyAlignment="1">
      <alignment horizontal="center" vertical="center" wrapText="1"/>
      <protection/>
    </xf>
    <xf numFmtId="0" fontId="33" fillId="0" borderId="12" xfId="18" applyFont="1" applyBorder="1" applyAlignment="1">
      <alignment horizontal="center" vertical="center" wrapText="1"/>
      <protection/>
    </xf>
    <xf numFmtId="0" fontId="33" fillId="0" borderId="36" xfId="18" applyFont="1" applyBorder="1" applyAlignment="1">
      <alignment horizontal="center" vertical="center" wrapText="1"/>
      <protection/>
    </xf>
    <xf numFmtId="0" fontId="33" fillId="0" borderId="44" xfId="18" applyFont="1" applyBorder="1" applyAlignment="1">
      <alignment horizontal="center" vertical="center" wrapText="1"/>
      <protection/>
    </xf>
    <xf numFmtId="0" fontId="34" fillId="0" borderId="46" xfId="0" applyFont="1" applyBorder="1" applyAlignment="1">
      <alignment horizontal="center" vertical="center" wrapText="1"/>
    </xf>
    <xf numFmtId="3" fontId="33" fillId="0" borderId="42" xfId="18" applyNumberFormat="1" applyFont="1" applyBorder="1" applyAlignment="1">
      <alignment horizontal="center" vertical="center" wrapText="1"/>
      <protection/>
    </xf>
    <xf numFmtId="3" fontId="33" fillId="0" borderId="21" xfId="18" applyNumberFormat="1" applyFont="1" applyBorder="1" applyAlignment="1">
      <alignment horizontal="center" vertical="center" wrapText="1"/>
      <protection/>
    </xf>
    <xf numFmtId="3" fontId="33" fillId="0" borderId="69" xfId="18" applyNumberFormat="1" applyFont="1" applyBorder="1" applyAlignment="1">
      <alignment horizontal="center" vertical="center"/>
      <protection/>
    </xf>
    <xf numFmtId="3" fontId="33" fillId="0" borderId="2" xfId="18" applyNumberFormat="1" applyFont="1" applyBorder="1" applyAlignment="1">
      <alignment horizontal="center" vertical="center"/>
      <protection/>
    </xf>
    <xf numFmtId="0" fontId="34" fillId="0" borderId="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3" fontId="50" fillId="0" borderId="16" xfId="18" applyNumberFormat="1" applyFont="1" applyFill="1" applyBorder="1" applyAlignment="1">
      <alignment horizontal="center" vertical="center" wrapText="1"/>
      <protection/>
    </xf>
    <xf numFmtId="3" fontId="26" fillId="0" borderId="73" xfId="18" applyNumberFormat="1" applyFont="1" applyBorder="1" applyAlignment="1">
      <alignment horizontal="center" vertical="center"/>
      <protection/>
    </xf>
    <xf numFmtId="3" fontId="26" fillId="0" borderId="31" xfId="18" applyNumberFormat="1" applyFont="1" applyBorder="1" applyAlignment="1">
      <alignment horizontal="center" vertical="center"/>
      <protection/>
    </xf>
    <xf numFmtId="3" fontId="26" fillId="0" borderId="85" xfId="18" applyNumberFormat="1" applyFont="1" applyBorder="1" applyAlignment="1">
      <alignment horizontal="center" vertical="center"/>
      <protection/>
    </xf>
    <xf numFmtId="3" fontId="26" fillId="0" borderId="57" xfId="18" applyNumberFormat="1" applyFont="1" applyBorder="1" applyAlignment="1">
      <alignment horizontal="center" vertical="center"/>
      <protection/>
    </xf>
    <xf numFmtId="0" fontId="33" fillId="0" borderId="21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3" fontId="34" fillId="0" borderId="41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" fontId="27" fillId="0" borderId="31" xfId="18" applyNumberFormat="1" applyFont="1" applyBorder="1" applyAlignment="1">
      <alignment horizontal="center" vertical="center" wrapText="1"/>
      <protection/>
    </xf>
    <xf numFmtId="4" fontId="34" fillId="0" borderId="12" xfId="18" applyNumberFormat="1" applyFont="1" applyBorder="1" applyAlignment="1">
      <alignment horizontal="center" vertical="center" wrapText="1"/>
      <protection/>
    </xf>
    <xf numFmtId="4" fontId="34" fillId="0" borderId="19" xfId="18" applyNumberFormat="1" applyFont="1" applyBorder="1" applyAlignment="1">
      <alignment horizontal="center" vertical="center"/>
      <protection/>
    </xf>
    <xf numFmtId="4" fontId="34" fillId="0" borderId="19" xfId="18" applyNumberFormat="1" applyFont="1" applyBorder="1" applyAlignment="1">
      <alignment horizontal="left" vertical="center" wrapText="1"/>
      <protection/>
    </xf>
    <xf numFmtId="0" fontId="34" fillId="0" borderId="11" xfId="18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34" fillId="0" borderId="73" xfId="18" applyFont="1" applyBorder="1" applyAlignment="1">
      <alignment horizontal="center" vertical="center" wrapText="1"/>
      <protection/>
    </xf>
    <xf numFmtId="0" fontId="34" fillId="0" borderId="58" xfId="18" applyFont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3" fontId="27" fillId="0" borderId="16" xfId="18" applyNumberFormat="1" applyFont="1" applyFill="1" applyBorder="1" applyAlignment="1">
      <alignment horizontal="center" vertical="center" wrapText="1"/>
      <protection/>
    </xf>
    <xf numFmtId="3" fontId="27" fillId="0" borderId="41" xfId="0" applyNumberFormat="1" applyFont="1" applyFill="1" applyBorder="1" applyAlignment="1">
      <alignment horizontal="center" vertical="center" wrapText="1"/>
    </xf>
    <xf numFmtId="4" fontId="34" fillId="0" borderId="21" xfId="18" applyNumberFormat="1" applyFont="1" applyBorder="1" applyAlignment="1">
      <alignment horizontal="left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3" fontId="27" fillId="0" borderId="38" xfId="0" applyNumberFormat="1" applyFont="1" applyFill="1" applyBorder="1" applyAlignment="1">
      <alignment horizontal="center" vertical="center" wrapText="1"/>
    </xf>
    <xf numFmtId="3" fontId="27" fillId="0" borderId="38" xfId="0" applyNumberFormat="1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3" fontId="34" fillId="0" borderId="80" xfId="18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34" fillId="3" borderId="19" xfId="0" applyFont="1" applyFill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41" xfId="0" applyFont="1" applyFill="1" applyBorder="1" applyAlignment="1">
      <alignment horizontal="center" vertical="center" wrapText="1"/>
    </xf>
    <xf numFmtId="3" fontId="27" fillId="0" borderId="41" xfId="18" applyNumberFormat="1" applyFont="1" applyFill="1" applyBorder="1" applyAlignment="1">
      <alignment horizontal="center" vertical="center" wrapText="1"/>
      <protection/>
    </xf>
    <xf numFmtId="0" fontId="34" fillId="0" borderId="20" xfId="0" applyFont="1" applyBorder="1" applyAlignment="1">
      <alignment horizontal="center" vertical="center" wrapText="1"/>
    </xf>
    <xf numFmtId="0" fontId="34" fillId="0" borderId="80" xfId="0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6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 wrapText="1"/>
    </xf>
    <xf numFmtId="0" fontId="34" fillId="0" borderId="10" xfId="18" applyFont="1" applyBorder="1" applyAlignment="1">
      <alignment horizontal="center" vertical="center" wrapText="1"/>
      <protection/>
    </xf>
    <xf numFmtId="0" fontId="34" fillId="0" borderId="41" xfId="0" applyFont="1" applyBorder="1" applyAlignment="1">
      <alignment horizontal="center" vertical="center" wrapText="1"/>
    </xf>
    <xf numFmtId="3" fontId="34" fillId="0" borderId="21" xfId="18" applyNumberFormat="1" applyFont="1" applyBorder="1" applyAlignment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3" fontId="26" fillId="0" borderId="0" xfId="18" applyNumberFormat="1" applyFont="1" applyFill="1" applyBorder="1" applyAlignment="1">
      <alignment horizontal="right" vertical="center"/>
      <protection/>
    </xf>
    <xf numFmtId="0" fontId="26" fillId="0" borderId="33" xfId="18" applyFont="1" applyBorder="1" applyAlignment="1">
      <alignment horizontal="center" vertical="center"/>
      <protection/>
    </xf>
    <xf numFmtId="0" fontId="26" fillId="0" borderId="87" xfId="18" applyFont="1" applyBorder="1" applyAlignment="1">
      <alignment horizontal="center" vertical="center"/>
      <protection/>
    </xf>
    <xf numFmtId="0" fontId="26" fillId="0" borderId="88" xfId="18" applyFont="1" applyBorder="1" applyAlignment="1">
      <alignment horizontal="center" vertical="center"/>
      <protection/>
    </xf>
    <xf numFmtId="3" fontId="28" fillId="0" borderId="0" xfId="18" applyNumberFormat="1" applyFont="1" applyAlignment="1">
      <alignment horizontal="center" vertical="center"/>
      <protection/>
    </xf>
    <xf numFmtId="0" fontId="31" fillId="0" borderId="0" xfId="18" applyFont="1" applyAlignment="1">
      <alignment horizontal="left" vertical="center" wrapText="1"/>
      <protection/>
    </xf>
    <xf numFmtId="3" fontId="21" fillId="0" borderId="0" xfId="18" applyNumberFormat="1" applyFont="1" applyAlignment="1">
      <alignment horizontal="left" vertical="center"/>
      <protection/>
    </xf>
    <xf numFmtId="3" fontId="33" fillId="0" borderId="77" xfId="18" applyNumberFormat="1" applyFont="1" applyBorder="1" applyAlignment="1">
      <alignment horizontal="center" vertical="center" wrapText="1"/>
      <protection/>
    </xf>
    <xf numFmtId="3" fontId="33" fillId="0" borderId="0" xfId="18" applyNumberFormat="1" applyFont="1" applyBorder="1" applyAlignment="1">
      <alignment horizontal="center" vertical="center" wrapText="1"/>
      <protection/>
    </xf>
    <xf numFmtId="3" fontId="26" fillId="0" borderId="90" xfId="18" applyNumberFormat="1" applyFont="1" applyBorder="1" applyAlignment="1">
      <alignment horizontal="center" vertical="center" wrapText="1"/>
      <protection/>
    </xf>
    <xf numFmtId="3" fontId="26" fillId="0" borderId="18" xfId="0" applyNumberFormat="1" applyFont="1" applyBorder="1" applyAlignment="1">
      <alignment horizontal="center" vertical="center" wrapText="1"/>
    </xf>
    <xf numFmtId="3" fontId="26" fillId="0" borderId="75" xfId="0" applyNumberFormat="1" applyFont="1" applyBorder="1" applyAlignment="1">
      <alignment horizontal="center" vertical="center" wrapText="1"/>
    </xf>
    <xf numFmtId="3" fontId="26" fillId="0" borderId="90" xfId="0" applyNumberFormat="1" applyFont="1" applyBorder="1" applyAlignment="1">
      <alignment horizontal="center" vertical="center" wrapText="1"/>
    </xf>
    <xf numFmtId="3" fontId="45" fillId="0" borderId="14" xfId="18" applyNumberFormat="1" applyFont="1" applyBorder="1" applyAlignment="1">
      <alignment horizontal="center" vertical="center" wrapText="1"/>
      <protection/>
    </xf>
    <xf numFmtId="3" fontId="45" fillId="0" borderId="18" xfId="18" applyNumberFormat="1" applyFont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/>
    </xf>
    <xf numFmtId="3" fontId="27" fillId="0" borderId="18" xfId="0" applyNumberFormat="1" applyFont="1" applyFill="1" applyBorder="1" applyAlignment="1">
      <alignment horizontal="center" vertical="center"/>
    </xf>
    <xf numFmtId="3" fontId="45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0" fontId="29" fillId="0" borderId="81" xfId="0" applyFont="1" applyFill="1" applyBorder="1" applyAlignment="1">
      <alignment horizontal="center" vertical="center" wrapText="1"/>
    </xf>
    <xf numFmtId="3" fontId="26" fillId="0" borderId="90" xfId="18" applyNumberFormat="1" applyFont="1" applyBorder="1" applyAlignment="1">
      <alignment horizontal="center" vertical="center" wrapText="1"/>
      <protection/>
    </xf>
    <xf numFmtId="3" fontId="26" fillId="0" borderId="18" xfId="0" applyNumberFormat="1" applyFont="1" applyBorder="1" applyAlignment="1">
      <alignment horizontal="center" vertical="center" wrapText="1"/>
    </xf>
    <xf numFmtId="3" fontId="26" fillId="0" borderId="18" xfId="18" applyNumberFormat="1" applyFont="1" applyBorder="1" applyAlignment="1">
      <alignment horizontal="center" vertical="center" wrapText="1"/>
      <protection/>
    </xf>
    <xf numFmtId="3" fontId="26" fillId="0" borderId="75" xfId="0" applyNumberFormat="1" applyFont="1" applyBorder="1" applyAlignment="1">
      <alignment horizontal="center" vertical="center" wrapText="1"/>
    </xf>
    <xf numFmtId="3" fontId="27" fillId="0" borderId="18" xfId="18" applyNumberFormat="1" applyFont="1" applyFill="1" applyBorder="1" applyAlignment="1">
      <alignment horizontal="center" vertical="center" wrapText="1"/>
      <protection/>
    </xf>
    <xf numFmtId="3" fontId="27" fillId="0" borderId="81" xfId="18" applyNumberFormat="1" applyFont="1" applyFill="1" applyBorder="1" applyAlignment="1">
      <alignment horizontal="center" vertical="center" wrapText="1"/>
      <protection/>
    </xf>
    <xf numFmtId="3" fontId="26" fillId="0" borderId="18" xfId="18" applyNumberFormat="1" applyFont="1" applyBorder="1" applyAlignment="1">
      <alignment horizontal="center" vertical="center" wrapText="1"/>
      <protection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81" xfId="0" applyNumberFormat="1" applyFont="1" applyBorder="1" applyAlignment="1">
      <alignment horizontal="center" vertical="center" wrapText="1"/>
    </xf>
    <xf numFmtId="3" fontId="26" fillId="0" borderId="18" xfId="0" applyNumberFormat="1" applyFont="1" applyFill="1" applyBorder="1" applyAlignment="1">
      <alignment horizontal="center" vertical="center" wrapText="1"/>
    </xf>
    <xf numFmtId="3" fontId="26" fillId="0" borderId="75" xfId="0" applyNumberFormat="1" applyFont="1" applyFill="1" applyBorder="1" applyAlignment="1">
      <alignment horizontal="center" vertical="center" wrapText="1"/>
    </xf>
    <xf numFmtId="3" fontId="45" fillId="0" borderId="14" xfId="0" applyNumberFormat="1" applyFont="1" applyBorder="1" applyAlignment="1">
      <alignment horizontal="center" vertical="center" wrapText="1"/>
    </xf>
    <xf numFmtId="3" fontId="27" fillId="0" borderId="18" xfId="18" applyNumberFormat="1" applyFont="1" applyBorder="1" applyAlignment="1">
      <alignment horizontal="center" vertical="center" wrapText="1"/>
      <protection/>
    </xf>
    <xf numFmtId="3" fontId="27" fillId="0" borderId="81" xfId="18" applyNumberFormat="1" applyFont="1" applyBorder="1" applyAlignment="1">
      <alignment horizontal="center" vertical="center" wrapText="1"/>
      <protection/>
    </xf>
    <xf numFmtId="3" fontId="26" fillId="0" borderId="81" xfId="0" applyNumberFormat="1" applyFont="1" applyBorder="1" applyAlignment="1">
      <alignment horizontal="center" vertical="center" wrapText="1"/>
    </xf>
    <xf numFmtId="0" fontId="49" fillId="0" borderId="18" xfId="0" applyFont="1" applyBorder="1" applyAlignment="1">
      <alignment/>
    </xf>
    <xf numFmtId="3" fontId="27" fillId="0" borderId="75" xfId="0" applyNumberFormat="1" applyFont="1" applyFill="1" applyBorder="1" applyAlignment="1">
      <alignment horizontal="center" vertical="center" wrapText="1"/>
    </xf>
    <xf numFmtId="3" fontId="26" fillId="0" borderId="14" xfId="18" applyNumberFormat="1" applyFont="1" applyBorder="1" applyAlignment="1">
      <alignment horizontal="center" vertical="center" wrapText="1"/>
      <protection/>
    </xf>
    <xf numFmtId="3" fontId="45" fillId="0" borderId="14" xfId="18" applyNumberFormat="1" applyFont="1" applyFill="1" applyBorder="1" applyAlignment="1">
      <alignment horizontal="center" vertical="center" wrapText="1"/>
      <protection/>
    </xf>
    <xf numFmtId="3" fontId="45" fillId="0" borderId="18" xfId="0" applyNumberFormat="1" applyFont="1" applyFill="1" applyBorder="1" applyAlignment="1">
      <alignment horizontal="center" vertical="center" wrapText="1"/>
    </xf>
    <xf numFmtId="3" fontId="45" fillId="0" borderId="18" xfId="18" applyNumberFormat="1" applyFont="1" applyFill="1" applyBorder="1" applyAlignment="1">
      <alignment horizontal="center" vertical="center" wrapText="1"/>
      <protection/>
    </xf>
    <xf numFmtId="3" fontId="45" fillId="0" borderId="18" xfId="18" applyNumberFormat="1" applyFont="1" applyFill="1" applyBorder="1" applyAlignment="1">
      <alignment horizontal="center" vertical="center"/>
      <protection/>
    </xf>
    <xf numFmtId="3" fontId="27" fillId="0" borderId="18" xfId="18" applyNumberFormat="1" applyFont="1" applyFill="1" applyBorder="1" applyAlignment="1">
      <alignment horizontal="center" vertical="center"/>
      <protection/>
    </xf>
    <xf numFmtId="3" fontId="27" fillId="0" borderId="81" xfId="18" applyNumberFormat="1" applyFont="1" applyFill="1" applyBorder="1" applyAlignment="1">
      <alignment horizontal="center" vertical="center"/>
      <protection/>
    </xf>
    <xf numFmtId="3" fontId="45" fillId="0" borderId="18" xfId="18" applyNumberFormat="1" applyFont="1" applyBorder="1" applyAlignment="1">
      <alignment horizontal="center" vertical="center"/>
      <protection/>
    </xf>
    <xf numFmtId="3" fontId="27" fillId="0" borderId="18" xfId="18" applyNumberFormat="1" applyFont="1" applyFill="1" applyBorder="1" applyAlignment="1">
      <alignment horizontal="center" vertical="center"/>
      <protection/>
    </xf>
    <xf numFmtId="3" fontId="27" fillId="0" borderId="81" xfId="18" applyNumberFormat="1" applyFont="1" applyFill="1" applyBorder="1" applyAlignment="1">
      <alignment horizontal="center" vertical="center"/>
      <protection/>
    </xf>
    <xf numFmtId="3" fontId="26" fillId="0" borderId="90" xfId="18" applyNumberFormat="1" applyFont="1" applyFill="1" applyBorder="1" applyAlignment="1">
      <alignment horizontal="center" vertical="center" wrapText="1"/>
      <protection/>
    </xf>
    <xf numFmtId="3" fontId="26" fillId="0" borderId="18" xfId="18" applyNumberFormat="1" applyFont="1" applyFill="1" applyBorder="1" applyAlignment="1">
      <alignment horizontal="center" vertical="center" wrapText="1"/>
      <protection/>
    </xf>
    <xf numFmtId="3" fontId="27" fillId="0" borderId="18" xfId="18" applyNumberFormat="1" applyFont="1" applyBorder="1" applyAlignment="1">
      <alignment horizontal="center" vertical="center" wrapText="1"/>
      <protection/>
    </xf>
    <xf numFmtId="3" fontId="27" fillId="0" borderId="75" xfId="0" applyNumberFormat="1" applyFont="1" applyBorder="1" applyAlignment="1">
      <alignment horizontal="center" vertical="center" wrapText="1"/>
    </xf>
    <xf numFmtId="3" fontId="27" fillId="0" borderId="81" xfId="0" applyNumberFormat="1" applyFont="1" applyBorder="1" applyAlignment="1">
      <alignment horizontal="center" vertical="center" wrapText="1"/>
    </xf>
    <xf numFmtId="3" fontId="50" fillId="0" borderId="14" xfId="18" applyNumberFormat="1" applyFont="1" applyBorder="1" applyAlignment="1">
      <alignment horizontal="center" vertical="center" wrapText="1"/>
      <protection/>
    </xf>
    <xf numFmtId="3" fontId="27" fillId="0" borderId="18" xfId="18" applyNumberFormat="1" applyFont="1" applyFill="1" applyBorder="1" applyAlignment="1">
      <alignment horizontal="center" vertical="center" wrapText="1"/>
      <protection/>
    </xf>
    <xf numFmtId="3" fontId="27" fillId="0" borderId="81" xfId="0" applyNumberFormat="1" applyFont="1" applyFill="1" applyBorder="1" applyAlignment="1">
      <alignment horizontal="center" vertical="center" wrapText="1"/>
    </xf>
    <xf numFmtId="3" fontId="27" fillId="0" borderId="81" xfId="0" applyNumberFormat="1" applyFont="1" applyFill="1" applyBorder="1" applyAlignment="1">
      <alignment horizontal="center" vertical="center" wrapText="1"/>
    </xf>
    <xf numFmtId="3" fontId="50" fillId="0" borderId="36" xfId="18" applyNumberFormat="1" applyFont="1" applyBorder="1" applyAlignment="1">
      <alignment horizontal="center" vertical="center" wrapText="1"/>
      <protection/>
    </xf>
    <xf numFmtId="3" fontId="34" fillId="0" borderId="11" xfId="18" applyNumberFormat="1" applyFont="1" applyBorder="1" applyAlignment="1">
      <alignment horizontal="center" vertical="center" wrapText="1"/>
      <protection/>
    </xf>
    <xf numFmtId="0" fontId="34" fillId="3" borderId="11" xfId="0" applyFont="1" applyFill="1" applyBorder="1" applyAlignment="1">
      <alignment horizontal="center" vertical="center" wrapText="1"/>
    </xf>
    <xf numFmtId="0" fontId="34" fillId="0" borderId="81" xfId="0" applyFont="1" applyBorder="1" applyAlignment="1">
      <alignment horizontal="center" vertical="center" wrapText="1"/>
    </xf>
    <xf numFmtId="0" fontId="33" fillId="0" borderId="16" xfId="18" applyFont="1" applyBorder="1" applyAlignment="1">
      <alignment horizontal="center" vertical="center" wrapText="1"/>
      <protection/>
    </xf>
    <xf numFmtId="0" fontId="33" fillId="0" borderId="85" xfId="18" applyFont="1" applyBorder="1" applyAlignment="1">
      <alignment horizontal="center" vertical="center" wrapText="1"/>
      <protection/>
    </xf>
    <xf numFmtId="0" fontId="33" fillId="0" borderId="92" xfId="18" applyFont="1" applyBorder="1" applyAlignment="1">
      <alignment horizontal="center" vertical="center" wrapText="1"/>
      <protection/>
    </xf>
    <xf numFmtId="0" fontId="33" fillId="0" borderId="58" xfId="18" applyFont="1" applyBorder="1" applyAlignment="1">
      <alignment horizontal="center" vertical="center" wrapText="1"/>
      <protection/>
    </xf>
    <xf numFmtId="0" fontId="33" fillId="0" borderId="10" xfId="18" applyFont="1" applyBorder="1" applyAlignment="1">
      <alignment horizontal="center" vertical="center" wrapText="1"/>
      <protection/>
    </xf>
    <xf numFmtId="0" fontId="33" fillId="0" borderId="57" xfId="18" applyFont="1" applyBorder="1" applyAlignment="1">
      <alignment horizontal="center" vertical="center" wrapText="1"/>
      <protection/>
    </xf>
    <xf numFmtId="0" fontId="33" fillId="0" borderId="14" xfId="18" applyFont="1" applyBorder="1" applyAlignment="1">
      <alignment horizontal="center" vertical="center" wrapText="1"/>
      <protection/>
    </xf>
    <xf numFmtId="0" fontId="33" fillId="0" borderId="80" xfId="18" applyFont="1" applyBorder="1" applyAlignment="1">
      <alignment horizontal="center" vertical="center"/>
      <protection/>
    </xf>
    <xf numFmtId="0" fontId="33" fillId="0" borderId="74" xfId="18" applyFont="1" applyBorder="1" applyAlignment="1">
      <alignment horizontal="center" vertical="center"/>
      <protection/>
    </xf>
    <xf numFmtId="0" fontId="33" fillId="0" borderId="42" xfId="18" applyFont="1" applyBorder="1" applyAlignment="1">
      <alignment horizontal="center" vertical="center"/>
      <protection/>
    </xf>
    <xf numFmtId="0" fontId="33" fillId="0" borderId="0" xfId="18" applyFont="1" applyBorder="1" applyAlignment="1">
      <alignment horizontal="center" vertical="center"/>
      <protection/>
    </xf>
    <xf numFmtId="0" fontId="33" fillId="0" borderId="30" xfId="18" applyFont="1" applyBorder="1" applyAlignment="1">
      <alignment horizontal="center" vertical="center"/>
      <protection/>
    </xf>
    <xf numFmtId="0" fontId="33" fillId="0" borderId="69" xfId="18" applyFont="1" applyBorder="1" applyAlignment="1">
      <alignment horizontal="center" vertical="center"/>
      <protection/>
    </xf>
    <xf numFmtId="0" fontId="33" fillId="0" borderId="2" xfId="18" applyFont="1" applyBorder="1" applyAlignment="1">
      <alignment horizontal="center" vertical="center"/>
      <protection/>
    </xf>
    <xf numFmtId="0" fontId="33" fillId="0" borderId="47" xfId="18" applyFont="1" applyBorder="1" applyAlignment="1">
      <alignment horizontal="center" vertical="center"/>
      <protection/>
    </xf>
    <xf numFmtId="0" fontId="33" fillId="0" borderId="80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3" fontId="53" fillId="0" borderId="33" xfId="18" applyNumberFormat="1" applyFont="1" applyBorder="1" applyAlignment="1">
      <alignment horizontal="center" vertical="center" wrapText="1"/>
      <protection/>
    </xf>
    <xf numFmtId="3" fontId="53" fillId="0" borderId="87" xfId="18" applyNumberFormat="1" applyFont="1" applyBorder="1" applyAlignment="1">
      <alignment horizontal="center" vertical="center" wrapText="1"/>
      <protection/>
    </xf>
    <xf numFmtId="3" fontId="53" fillId="0" borderId="88" xfId="18" applyNumberFormat="1" applyFont="1" applyBorder="1" applyAlignment="1">
      <alignment horizontal="center" vertical="center" wrapText="1"/>
      <protection/>
    </xf>
    <xf numFmtId="0" fontId="59" fillId="0" borderId="0" xfId="18" applyFont="1" applyBorder="1" applyAlignment="1">
      <alignment horizontal="left" vertical="center" wrapText="1"/>
      <protection/>
    </xf>
    <xf numFmtId="0" fontId="57" fillId="0" borderId="91" xfId="18" applyFont="1" applyBorder="1" applyAlignment="1">
      <alignment horizontal="center" vertical="center" wrapText="1"/>
      <protection/>
    </xf>
    <xf numFmtId="0" fontId="57" fillId="0" borderId="12" xfId="18" applyFont="1" applyBorder="1" applyAlignment="1">
      <alignment horizontal="center" vertical="center" wrapText="1"/>
      <protection/>
    </xf>
    <xf numFmtId="0" fontId="57" fillId="0" borderId="40" xfId="18" applyFont="1" applyBorder="1" applyAlignment="1">
      <alignment horizontal="center" vertical="center" wrapText="1"/>
      <protection/>
    </xf>
    <xf numFmtId="0" fontId="60" fillId="0" borderId="67" xfId="18" applyFont="1" applyBorder="1" applyAlignment="1">
      <alignment horizontal="center" vertical="center" wrapText="1"/>
      <protection/>
    </xf>
    <xf numFmtId="0" fontId="60" fillId="0" borderId="1" xfId="18" applyFont="1" applyBorder="1" applyAlignment="1">
      <alignment horizontal="center" vertical="center" wrapText="1"/>
      <protection/>
    </xf>
    <xf numFmtId="0" fontId="60" fillId="0" borderId="18" xfId="18" applyFont="1" applyBorder="1" applyAlignment="1">
      <alignment horizontal="center" vertical="center" wrapText="1"/>
      <protection/>
    </xf>
    <xf numFmtId="0" fontId="57" fillId="0" borderId="86" xfId="18" applyFont="1" applyBorder="1" applyAlignment="1">
      <alignment horizontal="center" vertical="center" wrapText="1"/>
      <protection/>
    </xf>
    <xf numFmtId="0" fontId="57" fillId="0" borderId="9" xfId="18" applyFont="1" applyBorder="1" applyAlignment="1">
      <alignment horizontal="center" vertical="center" wrapText="1"/>
      <protection/>
    </xf>
    <xf numFmtId="0" fontId="57" fillId="0" borderId="43" xfId="18" applyFont="1" applyBorder="1" applyAlignment="1">
      <alignment horizontal="center" vertical="center" wrapText="1"/>
      <protection/>
    </xf>
    <xf numFmtId="0" fontId="57" fillId="0" borderId="72" xfId="18" applyFont="1" applyBorder="1" applyAlignment="1">
      <alignment horizontal="center" vertical="center" wrapText="1"/>
      <protection/>
    </xf>
    <xf numFmtId="0" fontId="57" fillId="0" borderId="42" xfId="18" applyFont="1" applyBorder="1" applyAlignment="1">
      <alignment horizontal="center" vertical="center" wrapText="1"/>
      <protection/>
    </xf>
    <xf numFmtId="0" fontId="57" fillId="0" borderId="93" xfId="18" applyFont="1" applyBorder="1" applyAlignment="1">
      <alignment horizontal="center" vertical="center" wrapText="1"/>
      <protection/>
    </xf>
    <xf numFmtId="0" fontId="57" fillId="0" borderId="84" xfId="18" applyFont="1" applyBorder="1" applyAlignment="1">
      <alignment horizontal="center" vertical="center" wrapText="1"/>
      <protection/>
    </xf>
    <xf numFmtId="0" fontId="57" fillId="0" borderId="11" xfId="18" applyFont="1" applyBorder="1" applyAlignment="1">
      <alignment horizontal="center" vertical="center" wrapText="1"/>
      <protection/>
    </xf>
    <xf numFmtId="0" fontId="57" fillId="0" borderId="39" xfId="18" applyFont="1" applyBorder="1" applyAlignment="1">
      <alignment horizontal="center" vertical="center" wrapText="1"/>
      <protection/>
    </xf>
    <xf numFmtId="0" fontId="53" fillId="0" borderId="67" xfId="18" applyFont="1" applyBorder="1" applyAlignment="1">
      <alignment horizontal="center" vertical="center" wrapText="1"/>
      <protection/>
    </xf>
    <xf numFmtId="0" fontId="53" fillId="0" borderId="1" xfId="18" applyFont="1" applyBorder="1" applyAlignment="1">
      <alignment horizontal="center" vertical="center" wrapText="1"/>
      <protection/>
    </xf>
    <xf numFmtId="0" fontId="53" fillId="0" borderId="18" xfId="18" applyFont="1" applyBorder="1" applyAlignment="1">
      <alignment horizontal="center" vertical="center" wrapText="1"/>
      <protection/>
    </xf>
    <xf numFmtId="3" fontId="57" fillId="0" borderId="86" xfId="18" applyNumberFormat="1" applyFont="1" applyBorder="1" applyAlignment="1">
      <alignment horizontal="center" vertical="center" wrapText="1"/>
      <protection/>
    </xf>
    <xf numFmtId="3" fontId="57" fillId="0" borderId="9" xfId="18" applyNumberFormat="1" applyFont="1" applyBorder="1" applyAlignment="1">
      <alignment horizontal="center" vertical="center" wrapText="1"/>
      <protection/>
    </xf>
    <xf numFmtId="3" fontId="57" fillId="0" borderId="43" xfId="18" applyNumberFormat="1" applyFont="1" applyBorder="1" applyAlignment="1">
      <alignment horizontal="center" vertical="center" wrapText="1"/>
      <protection/>
    </xf>
    <xf numFmtId="3" fontId="57" fillId="0" borderId="21" xfId="18" applyNumberFormat="1" applyFont="1" applyBorder="1" applyAlignment="1">
      <alignment horizontal="center" vertical="center" wrapText="1"/>
      <protection/>
    </xf>
    <xf numFmtId="3" fontId="57" fillId="0" borderId="39" xfId="18" applyNumberFormat="1" applyFont="1" applyBorder="1" applyAlignment="1">
      <alignment horizontal="center" vertical="center" wrapText="1"/>
      <protection/>
    </xf>
    <xf numFmtId="3" fontId="57" fillId="0" borderId="81" xfId="18" applyNumberFormat="1" applyFont="1" applyBorder="1" applyAlignment="1">
      <alignment horizontal="center" vertical="center" wrapText="1"/>
      <protection/>
    </xf>
    <xf numFmtId="3" fontId="57" fillId="0" borderId="10" xfId="18" applyNumberFormat="1" applyFont="1" applyBorder="1" applyAlignment="1">
      <alignment horizontal="center" vertical="center" wrapText="1"/>
      <protection/>
    </xf>
    <xf numFmtId="3" fontId="57" fillId="0" borderId="94" xfId="18" applyNumberFormat="1" applyFont="1" applyBorder="1" applyAlignment="1">
      <alignment horizontal="center" vertical="center" wrapText="1"/>
      <protection/>
    </xf>
    <xf numFmtId="3" fontId="57" fillId="0" borderId="79" xfId="18" applyNumberFormat="1" applyFont="1" applyBorder="1" applyAlignment="1">
      <alignment horizontal="center" vertical="center" wrapText="1"/>
      <protection/>
    </xf>
    <xf numFmtId="3" fontId="57" fillId="0" borderId="83" xfId="18" applyNumberFormat="1" applyFont="1" applyBorder="1" applyAlignment="1">
      <alignment horizontal="center" vertical="center" wrapText="1"/>
      <protection/>
    </xf>
    <xf numFmtId="0" fontId="59" fillId="0" borderId="83" xfId="0" applyFont="1" applyBorder="1" applyAlignment="1">
      <alignment horizontal="center" vertical="center" wrapText="1"/>
    </xf>
    <xf numFmtId="0" fontId="59" fillId="0" borderId="90" xfId="0" applyFont="1" applyBorder="1" applyAlignment="1">
      <alignment horizontal="center" vertical="center" wrapText="1"/>
    </xf>
    <xf numFmtId="3" fontId="57" fillId="0" borderId="69" xfId="18" applyNumberFormat="1" applyFont="1" applyBorder="1" applyAlignment="1">
      <alignment horizontal="center" vertical="center" wrapText="1"/>
      <protection/>
    </xf>
    <xf numFmtId="3" fontId="57" fillId="0" borderId="2" xfId="18" applyNumberFormat="1" applyFont="1" applyBorder="1" applyAlignment="1">
      <alignment horizontal="center" vertical="center" wrapText="1"/>
      <protection/>
    </xf>
    <xf numFmtId="0" fontId="59" fillId="0" borderId="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3" fontId="51" fillId="0" borderId="0" xfId="18" applyNumberFormat="1" applyFont="1" applyBorder="1" applyAlignment="1">
      <alignment horizontal="left" vertical="center"/>
      <protection/>
    </xf>
    <xf numFmtId="3" fontId="57" fillId="0" borderId="80" xfId="18" applyNumberFormat="1" applyFont="1" applyBorder="1" applyAlignment="1">
      <alignment horizontal="center" vertical="center" wrapText="1"/>
      <protection/>
    </xf>
    <xf numFmtId="3" fontId="57" fillId="0" borderId="42" xfId="18" applyNumberFormat="1" applyFont="1" applyBorder="1" applyAlignment="1">
      <alignment horizontal="center" vertical="center" wrapText="1"/>
      <protection/>
    </xf>
    <xf numFmtId="3" fontId="57" fillId="0" borderId="93" xfId="18" applyNumberFormat="1" applyFont="1" applyBorder="1" applyAlignment="1">
      <alignment horizontal="center" vertical="center" wrapText="1"/>
      <protection/>
    </xf>
    <xf numFmtId="3" fontId="57" fillId="0" borderId="67" xfId="18" applyNumberFormat="1" applyFont="1" applyBorder="1" applyAlignment="1">
      <alignment horizontal="center" vertical="center" wrapText="1"/>
      <protection/>
    </xf>
    <xf numFmtId="3" fontId="57" fillId="0" borderId="18" xfId="18" applyNumberFormat="1" applyFont="1" applyBorder="1" applyAlignment="1">
      <alignment horizontal="center" vertical="center" wrapText="1"/>
      <protection/>
    </xf>
    <xf numFmtId="3" fontId="57" fillId="0" borderId="78" xfId="18" applyNumberFormat="1" applyFont="1" applyBorder="1" applyAlignment="1">
      <alignment horizontal="center" vertical="center" wrapText="1"/>
      <protection/>
    </xf>
    <xf numFmtId="3" fontId="57" fillId="0" borderId="30" xfId="18" applyNumberFormat="1" applyFont="1" applyBorder="1" applyAlignment="1">
      <alignment horizontal="center" vertical="center" wrapText="1"/>
      <protection/>
    </xf>
    <xf numFmtId="3" fontId="57" fillId="0" borderId="32" xfId="18" applyNumberFormat="1" applyFont="1" applyBorder="1" applyAlignment="1">
      <alignment horizontal="center" vertical="center" wrapText="1"/>
      <protection/>
    </xf>
    <xf numFmtId="0" fontId="52" fillId="0" borderId="0" xfId="18" applyFont="1" applyBorder="1" applyAlignment="1">
      <alignment horizontal="left" vertical="center"/>
      <protection/>
    </xf>
    <xf numFmtId="0" fontId="52" fillId="0" borderId="0" xfId="18" applyFont="1" applyBorder="1" applyAlignment="1">
      <alignment horizontal="left" vertical="center" wrapText="1"/>
      <protection/>
    </xf>
    <xf numFmtId="0" fontId="51" fillId="0" borderId="0" xfId="18" applyFont="1" applyBorder="1" applyAlignment="1">
      <alignment horizontal="center" vertical="center" wrapText="1"/>
      <protection/>
    </xf>
    <xf numFmtId="3" fontId="21" fillId="0" borderId="0" xfId="18" applyNumberFormat="1" applyFont="1" applyBorder="1" applyAlignment="1">
      <alignment horizontal="left" vertical="center"/>
      <protection/>
    </xf>
    <xf numFmtId="49" fontId="21" fillId="0" borderId="19" xfId="18" applyNumberFormat="1" applyFont="1" applyBorder="1" applyAlignment="1">
      <alignment horizontal="center" vertical="center" wrapText="1"/>
      <protection/>
    </xf>
    <xf numFmtId="3" fontId="21" fillId="0" borderId="19" xfId="18" applyNumberFormat="1" applyFont="1" applyBorder="1" applyAlignment="1">
      <alignment horizontal="center" vertical="center" wrapText="1"/>
      <protection/>
    </xf>
    <xf numFmtId="3" fontId="3" fillId="0" borderId="35" xfId="18" applyNumberFormat="1" applyFont="1" applyBorder="1" applyAlignment="1">
      <alignment horizontal="center" vertical="center" wrapText="1"/>
      <protection/>
    </xf>
    <xf numFmtId="3" fontId="3" fillId="0" borderId="16" xfId="18" applyNumberFormat="1" applyFont="1" applyBorder="1" applyAlignment="1">
      <alignment horizontal="center" vertical="center" wrapText="1"/>
      <protection/>
    </xf>
    <xf numFmtId="3" fontId="3" fillId="0" borderId="38" xfId="18" applyNumberFormat="1" applyFont="1" applyBorder="1" applyAlignment="1">
      <alignment horizontal="center" vertical="center" wrapText="1"/>
      <protection/>
    </xf>
    <xf numFmtId="3" fontId="3" fillId="0" borderId="90" xfId="18" applyNumberFormat="1" applyFont="1" applyBorder="1" applyAlignment="1">
      <alignment horizontal="center" vertical="center" wrapText="1"/>
      <protection/>
    </xf>
    <xf numFmtId="3" fontId="3" fillId="0" borderId="18" xfId="18" applyNumberFormat="1" applyFont="1" applyBorder="1" applyAlignment="1">
      <alignment horizontal="center" vertical="center" wrapText="1"/>
      <protection/>
    </xf>
    <xf numFmtId="3" fontId="3" fillId="0" borderId="75" xfId="18" applyNumberFormat="1" applyFont="1" applyBorder="1" applyAlignment="1">
      <alignment horizontal="center" vertical="center" wrapText="1"/>
      <protection/>
    </xf>
    <xf numFmtId="0" fontId="21" fillId="0" borderId="17" xfId="18" applyFont="1" applyBorder="1" applyAlignment="1">
      <alignment horizontal="center" vertical="center"/>
      <protection/>
    </xf>
    <xf numFmtId="0" fontId="3" fillId="0" borderId="19" xfId="18" applyFont="1" applyBorder="1" applyAlignment="1">
      <alignment horizontal="center" vertical="center" textRotation="90" wrapText="1"/>
      <protection/>
    </xf>
    <xf numFmtId="4" fontId="21" fillId="0" borderId="19" xfId="18" applyNumberFormat="1" applyFont="1" applyBorder="1" applyAlignment="1">
      <alignment horizontal="center" vertical="center" wrapText="1"/>
      <protection/>
    </xf>
    <xf numFmtId="0" fontId="3" fillId="0" borderId="76" xfId="18" applyFont="1" applyBorder="1" applyAlignment="1">
      <alignment horizontal="center" vertical="center" wrapText="1"/>
      <protection/>
    </xf>
    <xf numFmtId="0" fontId="21" fillId="0" borderId="19" xfId="0" applyFont="1" applyBorder="1" applyAlignment="1">
      <alignment horizontal="center" vertical="center" wrapText="1"/>
    </xf>
    <xf numFmtId="0" fontId="3" fillId="0" borderId="19" xfId="18" applyFont="1" applyBorder="1" applyAlignment="1">
      <alignment horizontal="center" vertical="center" wrapText="1"/>
      <protection/>
    </xf>
    <xf numFmtId="0" fontId="3" fillId="0" borderId="68" xfId="18" applyFont="1" applyBorder="1" applyAlignment="1">
      <alignment horizontal="center" vertical="center" wrapText="1"/>
      <protection/>
    </xf>
    <xf numFmtId="4" fontId="21" fillId="0" borderId="21" xfId="18" applyNumberFormat="1" applyFont="1" applyBorder="1" applyAlignment="1">
      <alignment horizontal="center" vertical="center" wrapText="1"/>
      <protection/>
    </xf>
    <xf numFmtId="4" fontId="21" fillId="0" borderId="11" xfId="18" applyNumberFormat="1" applyFont="1" applyBorder="1" applyAlignment="1">
      <alignment horizontal="center" vertical="center" wrapText="1"/>
      <protection/>
    </xf>
    <xf numFmtId="4" fontId="21" fillId="0" borderId="15" xfId="18" applyNumberFormat="1" applyFont="1" applyBorder="1" applyAlignment="1">
      <alignment horizontal="center" vertical="center" wrapText="1"/>
      <protection/>
    </xf>
    <xf numFmtId="0" fontId="21" fillId="0" borderId="20" xfId="18" applyFont="1" applyBorder="1" applyAlignment="1">
      <alignment horizontal="center" vertical="center"/>
      <protection/>
    </xf>
    <xf numFmtId="0" fontId="21" fillId="0" borderId="9" xfId="18" applyFont="1" applyBorder="1" applyAlignment="1">
      <alignment horizontal="center" vertical="center"/>
      <protection/>
    </xf>
    <xf numFmtId="0" fontId="21" fillId="0" borderId="13" xfId="18" applyFont="1" applyBorder="1" applyAlignment="1">
      <alignment horizontal="center" vertical="center"/>
      <protection/>
    </xf>
    <xf numFmtId="0" fontId="21" fillId="0" borderId="0" xfId="18" applyFont="1" applyBorder="1" applyAlignment="1">
      <alignment horizontal="center" vertical="center"/>
      <protection/>
    </xf>
    <xf numFmtId="4" fontId="21" fillId="0" borderId="69" xfId="18" applyNumberFormat="1" applyFont="1" applyBorder="1" applyAlignment="1">
      <alignment horizontal="center" vertical="center" wrapText="1"/>
      <protection/>
    </xf>
    <xf numFmtId="4" fontId="21" fillId="0" borderId="67" xfId="18" applyNumberFormat="1" applyFont="1" applyBorder="1" applyAlignment="1">
      <alignment horizontal="center" vertical="center" wrapText="1"/>
      <protection/>
    </xf>
    <xf numFmtId="0" fontId="21" fillId="0" borderId="71" xfId="0" applyFont="1" applyBorder="1" applyAlignment="1">
      <alignment horizontal="center" vertical="center"/>
    </xf>
    <xf numFmtId="3" fontId="3" fillId="0" borderId="19" xfId="18" applyNumberFormat="1" applyFont="1" applyBorder="1" applyAlignment="1">
      <alignment horizontal="center" vertical="center" wrapText="1"/>
      <protection/>
    </xf>
    <xf numFmtId="3" fontId="3" fillId="0" borderId="68" xfId="18" applyNumberFormat="1" applyFont="1" applyBorder="1" applyAlignment="1">
      <alignment horizontal="center" vertical="center" wrapText="1"/>
      <protection/>
    </xf>
    <xf numFmtId="0" fontId="3" fillId="0" borderId="13" xfId="18" applyFont="1" applyBorder="1" applyAlignment="1">
      <alignment horizontal="center" vertical="center" wrapText="1"/>
      <protection/>
    </xf>
    <xf numFmtId="0" fontId="3" fillId="0" borderId="17" xfId="18" applyFont="1" applyBorder="1" applyAlignment="1">
      <alignment horizontal="center" vertical="center" wrapText="1"/>
      <protection/>
    </xf>
    <xf numFmtId="0" fontId="21" fillId="0" borderId="37" xfId="0" applyFont="1" applyBorder="1" applyAlignment="1">
      <alignment horizontal="center" vertical="center" wrapText="1"/>
    </xf>
    <xf numFmtId="0" fontId="3" fillId="0" borderId="15" xfId="18" applyFont="1" applyBorder="1" applyAlignment="1">
      <alignment horizontal="center" vertical="center" textRotation="90" wrapText="1"/>
      <protection/>
    </xf>
    <xf numFmtId="0" fontId="21" fillId="0" borderId="68" xfId="0" applyFont="1" applyBorder="1" applyAlignment="1">
      <alignment horizontal="center" vertical="center" textRotation="90" wrapText="1"/>
    </xf>
    <xf numFmtId="0" fontId="3" fillId="0" borderId="15" xfId="18" applyFont="1" applyBorder="1" applyAlignment="1">
      <alignment horizontal="center" vertical="center" wrapText="1"/>
      <protection/>
    </xf>
    <xf numFmtId="0" fontId="21" fillId="0" borderId="68" xfId="0" applyFont="1" applyBorder="1" applyAlignment="1">
      <alignment horizontal="center" vertical="center" wrapText="1"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left" vertical="center"/>
      <protection/>
    </xf>
    <xf numFmtId="3" fontId="3" fillId="0" borderId="19" xfId="18" applyNumberFormat="1" applyFont="1" applyBorder="1" applyAlignment="1">
      <alignment horizontal="center" vertical="center"/>
      <protection/>
    </xf>
    <xf numFmtId="0" fontId="21" fillId="0" borderId="19" xfId="0" applyFont="1" applyBorder="1" applyAlignment="1">
      <alignment horizontal="center" vertical="center"/>
    </xf>
    <xf numFmtId="3" fontId="3" fillId="0" borderId="21" xfId="18" applyNumberFormat="1" applyFont="1" applyBorder="1" applyAlignment="1">
      <alignment horizontal="center" vertical="center" wrapText="1"/>
      <protection/>
    </xf>
    <xf numFmtId="3" fontId="3" fillId="0" borderId="39" xfId="18" applyNumberFormat="1" applyFont="1" applyBorder="1" applyAlignment="1">
      <alignment horizontal="center" vertical="center" wrapText="1"/>
      <protection/>
    </xf>
    <xf numFmtId="0" fontId="3" fillId="0" borderId="34" xfId="18" applyFont="1" applyBorder="1" applyAlignment="1">
      <alignment horizontal="center" vertical="center" wrapText="1"/>
      <protection/>
    </xf>
    <xf numFmtId="0" fontId="3" fillId="0" borderId="37" xfId="18" applyFont="1" applyBorder="1" applyAlignment="1">
      <alignment horizontal="center" vertical="center" wrapText="1"/>
      <protection/>
    </xf>
    <xf numFmtId="0" fontId="64" fillId="0" borderId="0" xfId="18" applyFont="1" applyBorder="1" applyAlignment="1">
      <alignment horizontal="left" vertical="center" wrapText="1"/>
      <protection/>
    </xf>
    <xf numFmtId="0" fontId="21" fillId="0" borderId="0" xfId="18" applyFont="1" applyBorder="1" applyAlignment="1">
      <alignment horizontal="left" vertical="center"/>
      <protection/>
    </xf>
    <xf numFmtId="3" fontId="3" fillId="0" borderId="85" xfId="18" applyNumberFormat="1" applyFont="1" applyBorder="1" applyAlignment="1">
      <alignment horizontal="center" vertical="center"/>
      <protection/>
    </xf>
    <xf numFmtId="3" fontId="3" fillId="0" borderId="77" xfId="18" applyNumberFormat="1" applyFont="1" applyBorder="1" applyAlignment="1">
      <alignment horizontal="center" vertical="center"/>
      <protection/>
    </xf>
    <xf numFmtId="3" fontId="3" fillId="0" borderId="78" xfId="18" applyNumberFormat="1" applyFont="1" applyBorder="1" applyAlignment="1">
      <alignment horizontal="center" vertical="center"/>
      <protection/>
    </xf>
    <xf numFmtId="3" fontId="3" fillId="0" borderId="34" xfId="18" applyNumberFormat="1" applyFont="1" applyBorder="1" applyAlignment="1">
      <alignment horizontal="center" vertical="center" wrapText="1"/>
      <protection/>
    </xf>
    <xf numFmtId="3" fontId="3" fillId="0" borderId="17" xfId="18" applyNumberFormat="1" applyFont="1" applyBorder="1" applyAlignment="1">
      <alignment horizontal="center" vertical="center" wrapText="1"/>
      <protection/>
    </xf>
    <xf numFmtId="3" fontId="3" fillId="0" borderId="37" xfId="18" applyNumberFormat="1" applyFont="1" applyBorder="1" applyAlignment="1">
      <alignment horizontal="center" vertical="center" wrapText="1"/>
      <protection/>
    </xf>
    <xf numFmtId="3" fontId="3" fillId="0" borderId="76" xfId="18" applyNumberFormat="1" applyFont="1" applyBorder="1" applyAlignment="1">
      <alignment horizontal="center" vertical="center"/>
      <protection/>
    </xf>
    <xf numFmtId="0" fontId="21" fillId="0" borderId="76" xfId="0" applyFont="1" applyBorder="1" applyAlignment="1">
      <alignment horizontal="center" vertical="center"/>
    </xf>
    <xf numFmtId="0" fontId="8" fillId="0" borderId="0" xfId="19" applyFont="1" applyAlignment="1">
      <alignment horizontal="left" vertical="center"/>
      <protection/>
    </xf>
    <xf numFmtId="49" fontId="13" fillId="0" borderId="33" xfId="19" applyNumberFormat="1" applyFont="1" applyBorder="1" applyAlignment="1">
      <alignment horizontal="left" vertical="top" wrapText="1"/>
      <protection/>
    </xf>
    <xf numFmtId="0" fontId="23" fillId="0" borderId="87" xfId="19" applyBorder="1" applyAlignment="1">
      <alignment horizontal="left" vertical="top" wrapText="1"/>
      <protection/>
    </xf>
    <xf numFmtId="0" fontId="23" fillId="0" borderId="6" xfId="19" applyBorder="1" applyAlignment="1">
      <alignment horizontal="left" vertical="top" wrapText="1"/>
      <protection/>
    </xf>
    <xf numFmtId="0" fontId="13" fillId="0" borderId="19" xfId="19" applyFont="1" applyBorder="1" applyAlignment="1">
      <alignment horizontal="center" vertical="center" wrapText="1"/>
      <protection/>
    </xf>
    <xf numFmtId="0" fontId="13" fillId="0" borderId="67" xfId="19" applyFont="1" applyBorder="1" applyAlignment="1">
      <alignment horizontal="center" vertical="center" wrapText="1"/>
      <protection/>
    </xf>
    <xf numFmtId="3" fontId="13" fillId="0" borderId="21" xfId="19" applyNumberFormat="1" applyFont="1" applyBorder="1" applyAlignment="1">
      <alignment horizontal="center" vertical="center" wrapText="1"/>
      <protection/>
    </xf>
    <xf numFmtId="0" fontId="23" fillId="0" borderId="15" xfId="19" applyFont="1" applyBorder="1" applyAlignment="1">
      <alignment horizontal="center" wrapText="1"/>
      <protection/>
    </xf>
    <xf numFmtId="49" fontId="13" fillId="0" borderId="33" xfId="19" applyNumberFormat="1" applyFont="1" applyBorder="1" applyAlignment="1">
      <alignment horizontal="left" vertical="center" wrapText="1"/>
      <protection/>
    </xf>
    <xf numFmtId="0" fontId="23" fillId="0" borderId="87" xfId="19" applyBorder="1" applyAlignment="1">
      <alignment horizontal="left" vertical="center" wrapText="1"/>
      <protection/>
    </xf>
    <xf numFmtId="0" fontId="23" fillId="0" borderId="6" xfId="19" applyBorder="1" applyAlignment="1">
      <alignment horizontal="left" vertical="center" wrapText="1"/>
      <protection/>
    </xf>
    <xf numFmtId="0" fontId="39" fillId="0" borderId="67" xfId="19" applyFont="1" applyBorder="1" applyAlignment="1">
      <alignment horizontal="center" vertical="center"/>
      <protection/>
    </xf>
    <xf numFmtId="0" fontId="39" fillId="0" borderId="1" xfId="19" applyFont="1" applyBorder="1" applyAlignment="1">
      <alignment horizontal="center" vertical="center"/>
      <protection/>
    </xf>
    <xf numFmtId="0" fontId="39" fillId="0" borderId="18" xfId="19" applyFont="1" applyBorder="1" applyAlignment="1">
      <alignment horizontal="center" vertical="center"/>
      <protection/>
    </xf>
    <xf numFmtId="49" fontId="13" fillId="0" borderId="49" xfId="19" applyNumberFormat="1" applyFont="1" applyBorder="1" applyAlignment="1">
      <alignment horizontal="left" vertical="top" wrapText="1"/>
      <protection/>
    </xf>
    <xf numFmtId="0" fontId="23" fillId="0" borderId="50" xfId="19" applyBorder="1" applyAlignment="1">
      <alignment horizontal="left" vertical="top" wrapText="1"/>
      <protection/>
    </xf>
    <xf numFmtId="0" fontId="23" fillId="0" borderId="75" xfId="19" applyBorder="1" applyAlignment="1">
      <alignment horizontal="left" vertical="top" wrapText="1"/>
      <protection/>
    </xf>
    <xf numFmtId="0" fontId="11" fillId="0" borderId="11" xfId="19" applyFont="1" applyBorder="1" applyAlignment="1">
      <alignment horizontal="left" vertical="top" wrapText="1"/>
      <protection/>
    </xf>
    <xf numFmtId="0" fontId="11" fillId="0" borderId="15" xfId="19" applyFont="1" applyBorder="1" applyAlignment="1">
      <alignment horizontal="left" vertical="top" wrapText="1"/>
      <protection/>
    </xf>
    <xf numFmtId="164" fontId="11" fillId="0" borderId="11" xfId="19" applyNumberFormat="1" applyFont="1" applyFill="1" applyBorder="1" applyAlignment="1">
      <alignment horizontal="right" vertical="top"/>
      <protection/>
    </xf>
    <xf numFmtId="0" fontId="1" fillId="0" borderId="21" xfId="19" applyFont="1" applyBorder="1" applyAlignment="1">
      <alignment horizontal="left" vertical="top" wrapText="1"/>
      <protection/>
    </xf>
    <xf numFmtId="0" fontId="1" fillId="0" borderId="11" xfId="19" applyFont="1" applyBorder="1" applyAlignment="1">
      <alignment horizontal="left" vertical="top" wrapText="1"/>
      <protection/>
    </xf>
    <xf numFmtId="49" fontId="1" fillId="0" borderId="21" xfId="19" applyNumberFormat="1" applyFont="1" applyBorder="1" applyAlignment="1">
      <alignment horizontal="center" vertical="top"/>
      <protection/>
    </xf>
    <xf numFmtId="49" fontId="1" fillId="0" borderId="11" xfId="19" applyNumberFormat="1" applyFont="1" applyBorder="1" applyAlignment="1">
      <alignment horizontal="center" vertical="top"/>
      <protection/>
    </xf>
    <xf numFmtId="164" fontId="1" fillId="0" borderId="21" xfId="19" applyNumberFormat="1" applyFont="1" applyFill="1" applyBorder="1" applyAlignment="1">
      <alignment horizontal="right" vertical="top"/>
      <protection/>
    </xf>
    <xf numFmtId="164" fontId="1" fillId="0" borderId="11" xfId="19" applyNumberFormat="1" applyFont="1" applyFill="1" applyBorder="1" applyAlignment="1">
      <alignment horizontal="right" vertical="top"/>
      <protection/>
    </xf>
    <xf numFmtId="164" fontId="1" fillId="0" borderId="21" xfId="19" applyNumberFormat="1" applyFont="1" applyBorder="1" applyAlignment="1">
      <alignment horizontal="center" vertical="top"/>
      <protection/>
    </xf>
    <xf numFmtId="164" fontId="1" fillId="0" borderId="11" xfId="19" applyNumberFormat="1" applyFont="1" applyBorder="1" applyAlignment="1">
      <alignment horizontal="center" vertical="top"/>
      <protection/>
    </xf>
    <xf numFmtId="164" fontId="1" fillId="0" borderId="21" xfId="19" applyNumberFormat="1" applyFont="1" applyBorder="1" applyAlignment="1">
      <alignment horizontal="right" vertical="top"/>
      <protection/>
    </xf>
    <xf numFmtId="164" fontId="1" fillId="0" borderId="11" xfId="19" applyNumberFormat="1" applyFont="1" applyBorder="1" applyAlignment="1">
      <alignment horizontal="right" vertical="top"/>
      <protection/>
    </xf>
    <xf numFmtId="0" fontId="13" fillId="0" borderId="21" xfId="19" applyFont="1" applyBorder="1" applyAlignment="1">
      <alignment horizontal="center" vertical="center" wrapText="1"/>
      <protection/>
    </xf>
    <xf numFmtId="0" fontId="13" fillId="0" borderId="15" xfId="19" applyFont="1" applyBorder="1" applyAlignment="1">
      <alignment horizontal="center" vertical="center" wrapText="1"/>
      <protection/>
    </xf>
    <xf numFmtId="164" fontId="11" fillId="0" borderId="15" xfId="19" applyNumberFormat="1" applyFont="1" applyFill="1" applyBorder="1" applyAlignment="1">
      <alignment horizontal="right" vertical="top"/>
      <protection/>
    </xf>
    <xf numFmtId="3" fontId="47" fillId="0" borderId="11" xfId="19" applyNumberFormat="1" applyFont="1" applyFill="1" applyBorder="1" applyAlignment="1">
      <alignment horizontal="right" vertical="top"/>
      <protection/>
    </xf>
    <xf numFmtId="3" fontId="47" fillId="0" borderId="15" xfId="19" applyNumberFormat="1" applyFont="1" applyFill="1" applyBorder="1" applyAlignment="1">
      <alignment horizontal="right" vertical="top"/>
      <protection/>
    </xf>
    <xf numFmtId="0" fontId="47" fillId="0" borderId="11" xfId="19" applyFont="1" applyBorder="1" applyAlignment="1">
      <alignment horizontal="left" vertical="top"/>
      <protection/>
    </xf>
    <xf numFmtId="0" fontId="47" fillId="0" borderId="15" xfId="19" applyFont="1" applyBorder="1" applyAlignment="1">
      <alignment horizontal="left" vertical="top"/>
      <protection/>
    </xf>
    <xf numFmtId="0" fontId="1" fillId="0" borderId="21" xfId="20" applyFont="1" applyFill="1" applyBorder="1" applyAlignment="1">
      <alignment horizontal="left" vertical="center" wrapText="1"/>
      <protection/>
    </xf>
    <xf numFmtId="0" fontId="1" fillId="0" borderId="11" xfId="20" applyFont="1" applyFill="1" applyBorder="1" applyAlignment="1">
      <alignment/>
      <protection/>
    </xf>
    <xf numFmtId="0" fontId="1" fillId="0" borderId="15" xfId="20" applyFont="1" applyFill="1" applyBorder="1" applyAlignment="1">
      <alignment/>
      <protection/>
    </xf>
    <xf numFmtId="0" fontId="13" fillId="0" borderId="21" xfId="20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center" vertical="center"/>
      <protection/>
    </xf>
    <xf numFmtId="0" fontId="1" fillId="0" borderId="15" xfId="20" applyFont="1" applyFill="1" applyBorder="1" applyAlignment="1">
      <alignment horizontal="center" vertical="center"/>
      <protection/>
    </xf>
    <xf numFmtId="0" fontId="13" fillId="0" borderId="21" xfId="20" applyFont="1" applyFill="1" applyBorder="1" applyAlignment="1">
      <alignment horizontal="left" vertical="center"/>
      <protection/>
    </xf>
    <xf numFmtId="0" fontId="1" fillId="0" borderId="11" xfId="20" applyFont="1" applyFill="1" applyBorder="1" applyAlignment="1">
      <alignment horizontal="left" vertical="center"/>
      <protection/>
    </xf>
    <xf numFmtId="0" fontId="1" fillId="0" borderId="15" xfId="20" applyFont="1" applyFill="1" applyBorder="1" applyAlignment="1">
      <alignment horizontal="left" vertical="center"/>
      <protection/>
    </xf>
    <xf numFmtId="0" fontId="1" fillId="0" borderId="0" xfId="20" applyFont="1" applyFill="1" applyAlignment="1">
      <alignment horizontal="left"/>
      <protection/>
    </xf>
    <xf numFmtId="0" fontId="13" fillId="0" borderId="21" xfId="20" applyFont="1" applyFill="1" applyBorder="1" applyAlignment="1">
      <alignment horizontal="left" vertical="center" wrapText="1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0" borderId="15" xfId="20" applyFont="1" applyFill="1" applyBorder="1" applyAlignment="1">
      <alignment horizontal="left" vertical="center" wrapText="1"/>
      <protection/>
    </xf>
    <xf numFmtId="0" fontId="13" fillId="0" borderId="11" xfId="20" applyFont="1" applyFill="1" applyBorder="1" applyAlignment="1">
      <alignment horizontal="center" vertical="center"/>
      <protection/>
    </xf>
    <xf numFmtId="0" fontId="23" fillId="0" borderId="11" xfId="20" applyFont="1" applyFill="1" applyBorder="1" applyAlignment="1">
      <alignment horizontal="center" vertical="center"/>
      <protection/>
    </xf>
    <xf numFmtId="0" fontId="13" fillId="0" borderId="15" xfId="20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/>
      <protection/>
    </xf>
    <xf numFmtId="0" fontId="51" fillId="0" borderId="0" xfId="21" applyFont="1" applyFill="1" applyAlignment="1">
      <alignment horizontal="left" vertical="center" wrapText="1"/>
      <protection/>
    </xf>
    <xf numFmtId="0" fontId="52" fillId="0" borderId="0" xfId="21" applyFont="1" applyFill="1" applyAlignment="1">
      <alignment horizontal="center" vertical="center" wrapText="1"/>
      <protection/>
    </xf>
    <xf numFmtId="0" fontId="52" fillId="0" borderId="0" xfId="21" applyFont="1" applyFill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Hyperlink" xfId="17"/>
    <cellStyle name="Normalny_zał UE" xfId="18"/>
    <cellStyle name="Normalny_Zał. nr 10 do Uchwały Sejmiku Województwa z  .05.2005 r." xfId="19"/>
    <cellStyle name="Normalny_Załącznik nr 15 do uchwały Sejmiku z dnia 23.05.2005 r" xfId="20"/>
    <cellStyle name="Normalny_Załącznik nr 15a wprowadza Sejmik 23.05.2005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4.57421875" style="1" customWidth="1"/>
    <col min="2" max="2" width="2.8515625" style="1" customWidth="1"/>
    <col min="3" max="3" width="66.8515625" style="2" customWidth="1"/>
    <col min="4" max="4" width="15.7109375" style="2" customWidth="1"/>
    <col min="5" max="5" width="11.7109375" style="2" customWidth="1"/>
    <col min="6" max="6" width="9.140625" style="2" customWidth="1"/>
    <col min="7" max="7" width="10.140625" style="3" bestFit="1" customWidth="1"/>
    <col min="8" max="16384" width="9.140625" style="3" customWidth="1"/>
  </cols>
  <sheetData>
    <row r="1" spans="3:4" ht="60.75" customHeight="1">
      <c r="C1" s="1050" t="s">
        <v>11</v>
      </c>
      <c r="D1" s="1050"/>
    </row>
    <row r="2" spans="1:6" s="4" customFormat="1" ht="57.75" customHeight="1">
      <c r="A2" s="1051" t="s">
        <v>31</v>
      </c>
      <c r="B2" s="1051"/>
      <c r="C2" s="1052"/>
      <c r="F2" s="436"/>
    </row>
    <row r="3" spans="1:6" s="4" customFormat="1" ht="24" customHeight="1">
      <c r="A3" s="435"/>
      <c r="B3" s="435"/>
      <c r="C3" s="436"/>
      <c r="F3" s="436"/>
    </row>
    <row r="4" spans="1:4" s="7" customFormat="1" ht="42.75" customHeight="1">
      <c r="A4" s="5" t="s">
        <v>32</v>
      </c>
      <c r="B4" s="5"/>
      <c r="C4" s="6" t="s">
        <v>33</v>
      </c>
      <c r="D4" s="6" t="s">
        <v>34</v>
      </c>
    </row>
    <row r="5" spans="1:4" s="8" customFormat="1" ht="13.5">
      <c r="A5" s="1029" t="s">
        <v>35</v>
      </c>
      <c r="B5" s="1029"/>
      <c r="C5" s="1030">
        <v>2</v>
      </c>
      <c r="D5" s="1030">
        <v>3</v>
      </c>
    </row>
    <row r="6" spans="1:4" s="4" customFormat="1" ht="27" customHeight="1">
      <c r="A6" s="1053" t="s">
        <v>36</v>
      </c>
      <c r="B6" s="1053"/>
      <c r="C6" s="1053"/>
      <c r="D6" s="1048">
        <f>SUM(D8+D12+D17+D55+D81+D102+D116)</f>
        <v>311351020</v>
      </c>
    </row>
    <row r="7" spans="1:4" s="4" customFormat="1" ht="20.25" customHeight="1">
      <c r="A7" s="9"/>
      <c r="B7" s="9"/>
      <c r="C7" s="9"/>
      <c r="D7" s="10"/>
    </row>
    <row r="8" spans="1:6" s="12" customFormat="1" ht="39" customHeight="1">
      <c r="A8" s="1049" t="s">
        <v>37</v>
      </c>
      <c r="B8" s="1049"/>
      <c r="C8" s="1049"/>
      <c r="D8" s="10">
        <f>SUM(D9)</f>
        <v>157145500</v>
      </c>
      <c r="E8" s="4"/>
      <c r="F8" s="4"/>
    </row>
    <row r="9" spans="1:6" s="17" customFormat="1" ht="53.25" customHeight="1">
      <c r="A9" s="13" t="s">
        <v>38</v>
      </c>
      <c r="B9" s="13"/>
      <c r="C9" s="14" t="s">
        <v>39</v>
      </c>
      <c r="D9" s="15">
        <f>SUM(D10:D11)</f>
        <v>157145500</v>
      </c>
      <c r="E9" s="15"/>
      <c r="F9" s="16"/>
    </row>
    <row r="10" spans="1:6" s="22" customFormat="1" ht="29.25" customHeight="1">
      <c r="A10" s="18" t="s">
        <v>40</v>
      </c>
      <c r="B10" s="18"/>
      <c r="C10" s="19" t="s">
        <v>41</v>
      </c>
      <c r="D10" s="20">
        <v>24545500</v>
      </c>
      <c r="E10" s="21"/>
      <c r="F10" s="21"/>
    </row>
    <row r="11" spans="1:6" s="22" customFormat="1" ht="40.5" customHeight="1">
      <c r="A11" s="23" t="s">
        <v>42</v>
      </c>
      <c r="B11" s="23"/>
      <c r="C11" s="24" t="s">
        <v>43</v>
      </c>
      <c r="D11" s="25">
        <v>132600000</v>
      </c>
      <c r="E11" s="21"/>
      <c r="F11" s="21"/>
    </row>
    <row r="12" spans="1:6" s="12" customFormat="1" ht="27.75" customHeight="1">
      <c r="A12" s="1049" t="s">
        <v>44</v>
      </c>
      <c r="B12" s="1049"/>
      <c r="C12" s="1049"/>
      <c r="D12" s="10">
        <f>SUM(D14:D16)</f>
        <v>81535685</v>
      </c>
      <c r="E12" s="4"/>
      <c r="F12" s="4"/>
    </row>
    <row r="13" spans="1:6" s="17" customFormat="1" ht="26.25" customHeight="1">
      <c r="A13" s="13" t="s">
        <v>45</v>
      </c>
      <c r="B13" s="13"/>
      <c r="C13" s="14" t="s">
        <v>46</v>
      </c>
      <c r="D13" s="15">
        <f>SUM(D14:D16)</f>
        <v>81535685</v>
      </c>
      <c r="E13" s="16"/>
      <c r="F13" s="16"/>
    </row>
    <row r="14" spans="1:6" s="22" customFormat="1" ht="24.75" customHeight="1">
      <c r="A14" s="18" t="s">
        <v>47</v>
      </c>
      <c r="B14" s="18"/>
      <c r="C14" s="19" t="s">
        <v>48</v>
      </c>
      <c r="D14" s="20">
        <v>25630714</v>
      </c>
      <c r="E14" s="21"/>
      <c r="F14" s="21"/>
    </row>
    <row r="15" spans="1:32" s="22" customFormat="1" ht="24.75" customHeight="1">
      <c r="A15" s="18" t="s">
        <v>49</v>
      </c>
      <c r="B15" s="18"/>
      <c r="C15" s="19" t="s">
        <v>50</v>
      </c>
      <c r="D15" s="20">
        <v>28261610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</row>
    <row r="16" spans="1:32" s="22" customFormat="1" ht="24" customHeight="1">
      <c r="A16" s="23" t="s">
        <v>51</v>
      </c>
      <c r="B16" s="23"/>
      <c r="C16" s="24" t="s">
        <v>52</v>
      </c>
      <c r="D16" s="25">
        <v>27643361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</row>
    <row r="17" spans="1:32" s="27" customFormat="1" ht="29.25" customHeight="1">
      <c r="A17" s="1049" t="s">
        <v>53</v>
      </c>
      <c r="B17" s="1049"/>
      <c r="C17" s="1049"/>
      <c r="D17" s="10">
        <f>SUM(D18+D21+D24+D26+D29+D31+D33+D35+D42+D44+D46+D49+D52)</f>
        <v>3175455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17" customFormat="1" ht="21.75" customHeight="1">
      <c r="A18" s="28" t="s">
        <v>54</v>
      </c>
      <c r="B18" s="28"/>
      <c r="C18" s="29" t="s">
        <v>55</v>
      </c>
      <c r="D18" s="15">
        <f>SUM(D19:D20)</f>
        <v>38780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spans="1:32" s="22" customFormat="1" ht="23.25" customHeight="1">
      <c r="A19" s="18" t="s">
        <v>56</v>
      </c>
      <c r="B19" s="18"/>
      <c r="C19" s="30" t="s">
        <v>57</v>
      </c>
      <c r="D19" s="20">
        <v>6100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</row>
    <row r="20" spans="1:32" s="22" customFormat="1" ht="23.25" customHeight="1">
      <c r="A20" s="18" t="s">
        <v>58</v>
      </c>
      <c r="B20" s="18"/>
      <c r="C20" s="30" t="s">
        <v>59</v>
      </c>
      <c r="D20" s="20">
        <v>32680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</row>
    <row r="21" spans="1:32" s="17" customFormat="1" ht="21.75" customHeight="1">
      <c r="A21" s="13" t="s">
        <v>60</v>
      </c>
      <c r="B21" s="13"/>
      <c r="C21" s="29" t="s">
        <v>61</v>
      </c>
      <c r="D21" s="15">
        <f>SUM(D22:D23)</f>
        <v>1101665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s="22" customFormat="1" ht="26.25" customHeight="1">
      <c r="A22" s="18" t="s">
        <v>62</v>
      </c>
      <c r="B22" s="18"/>
      <c r="C22" s="30" t="s">
        <v>63</v>
      </c>
      <c r="D22" s="20">
        <v>1014665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</row>
    <row r="23" spans="1:32" s="22" customFormat="1" ht="26.25" customHeight="1">
      <c r="A23" s="18" t="s">
        <v>64</v>
      </c>
      <c r="B23" s="18"/>
      <c r="C23" s="30" t="s">
        <v>65</v>
      </c>
      <c r="D23" s="20">
        <v>87000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17" customFormat="1" ht="19.5" customHeight="1">
      <c r="A24" s="13" t="s">
        <v>66</v>
      </c>
      <c r="B24" s="13"/>
      <c r="C24" s="29" t="s">
        <v>67</v>
      </c>
      <c r="D24" s="15">
        <f>SUM(D25)</f>
        <v>543300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22" customFormat="1" ht="23.25" customHeight="1">
      <c r="A25" s="18" t="s">
        <v>68</v>
      </c>
      <c r="B25" s="18"/>
      <c r="C25" s="30" t="s">
        <v>69</v>
      </c>
      <c r="D25" s="20">
        <v>543300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</row>
    <row r="26" spans="1:32" s="17" customFormat="1" ht="21" customHeight="1">
      <c r="A26" s="13" t="s">
        <v>70</v>
      </c>
      <c r="B26" s="13"/>
      <c r="C26" s="29" t="s">
        <v>71</v>
      </c>
      <c r="D26" s="15">
        <f>SUM(D27:D28)</f>
        <v>25270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2" s="22" customFormat="1" ht="27" customHeight="1">
      <c r="A27" s="18" t="s">
        <v>72</v>
      </c>
      <c r="B27" s="18"/>
      <c r="C27" s="30" t="s">
        <v>73</v>
      </c>
      <c r="D27" s="20">
        <v>870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</row>
    <row r="28" spans="1:32" s="22" customFormat="1" ht="29.25" customHeight="1">
      <c r="A28" s="18" t="s">
        <v>74</v>
      </c>
      <c r="B28" s="18"/>
      <c r="C28" s="30" t="s">
        <v>75</v>
      </c>
      <c r="D28" s="20">
        <v>24400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</row>
    <row r="29" spans="1:32" s="17" customFormat="1" ht="32.25" customHeight="1">
      <c r="A29" s="13" t="s">
        <v>76</v>
      </c>
      <c r="B29" s="13"/>
      <c r="C29" s="29" t="s">
        <v>77</v>
      </c>
      <c r="D29" s="15">
        <f>SUM(D30:D30)</f>
        <v>8000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 s="22" customFormat="1" ht="24" customHeight="1">
      <c r="A30" s="18" t="s">
        <v>78</v>
      </c>
      <c r="B30" s="18"/>
      <c r="C30" s="30" t="s">
        <v>79</v>
      </c>
      <c r="D30" s="20">
        <v>8000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</row>
    <row r="31" spans="1:32" s="17" customFormat="1" ht="38.25" customHeight="1">
      <c r="A31" s="13" t="s">
        <v>38</v>
      </c>
      <c r="B31" s="13"/>
      <c r="C31" s="14" t="s">
        <v>39</v>
      </c>
      <c r="D31" s="15">
        <f>SUM(D32)</f>
        <v>640000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spans="1:32" s="22" customFormat="1" ht="37.5" customHeight="1">
      <c r="A32" s="18" t="s">
        <v>80</v>
      </c>
      <c r="B32" s="18"/>
      <c r="C32" s="30" t="s">
        <v>81</v>
      </c>
      <c r="D32" s="20">
        <v>640000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6" s="17" customFormat="1" ht="24.75" customHeight="1">
      <c r="A33" s="13" t="s">
        <v>45</v>
      </c>
      <c r="B33" s="13"/>
      <c r="C33" s="14" t="s">
        <v>46</v>
      </c>
      <c r="D33" s="15">
        <f>SUM(D34)</f>
        <v>600000</v>
      </c>
      <c r="E33" s="16"/>
      <c r="F33" s="16"/>
    </row>
    <row r="34" spans="1:32" s="22" customFormat="1" ht="19.5" customHeight="1">
      <c r="A34" s="18" t="s">
        <v>82</v>
      </c>
      <c r="B34" s="18"/>
      <c r="C34" s="30" t="s">
        <v>83</v>
      </c>
      <c r="D34" s="20">
        <v>600000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</row>
    <row r="35" spans="1:32" s="17" customFormat="1" ht="23.25" customHeight="1">
      <c r="A35" s="13" t="s">
        <v>84</v>
      </c>
      <c r="B35" s="13"/>
      <c r="C35" s="29" t="s">
        <v>85</v>
      </c>
      <c r="D35" s="15">
        <f>SUM(D36:D41)</f>
        <v>57170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spans="1:32" s="22" customFormat="1" ht="21.75" customHeight="1">
      <c r="A36" s="18" t="s">
        <v>86</v>
      </c>
      <c r="B36" s="18"/>
      <c r="C36" s="30" t="s">
        <v>87</v>
      </c>
      <c r="D36" s="20">
        <v>170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</row>
    <row r="37" spans="1:32" s="22" customFormat="1" ht="21.75" customHeight="1">
      <c r="A37" s="18" t="s">
        <v>88</v>
      </c>
      <c r="B37" s="18"/>
      <c r="C37" s="30" t="s">
        <v>89</v>
      </c>
      <c r="D37" s="20">
        <v>80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</row>
    <row r="38" spans="1:32" s="22" customFormat="1" ht="21.75" customHeight="1">
      <c r="A38" s="18" t="s">
        <v>90</v>
      </c>
      <c r="B38" s="18"/>
      <c r="C38" s="30" t="s">
        <v>91</v>
      </c>
      <c r="D38" s="20">
        <v>43530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</row>
    <row r="39" spans="1:32" s="22" customFormat="1" ht="21.75" customHeight="1">
      <c r="A39" s="18" t="s">
        <v>92</v>
      </c>
      <c r="B39" s="18"/>
      <c r="C39" s="30" t="s">
        <v>93</v>
      </c>
      <c r="D39" s="20">
        <v>1400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</row>
    <row r="40" spans="1:32" s="22" customFormat="1" ht="21.75" customHeight="1">
      <c r="A40" s="18" t="s">
        <v>94</v>
      </c>
      <c r="B40" s="18"/>
      <c r="C40" s="30" t="s">
        <v>95</v>
      </c>
      <c r="D40" s="20">
        <v>990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</row>
    <row r="41" spans="1:32" s="22" customFormat="1" ht="21.75" customHeight="1">
      <c r="A41" s="18" t="s">
        <v>96</v>
      </c>
      <c r="B41" s="18"/>
      <c r="C41" s="30" t="s">
        <v>97</v>
      </c>
      <c r="D41" s="20">
        <v>11000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</row>
    <row r="42" spans="1:32" s="17" customFormat="1" ht="21" customHeight="1">
      <c r="A42" s="13" t="s">
        <v>98</v>
      </c>
      <c r="B42" s="13"/>
      <c r="C42" s="29" t="s">
        <v>99</v>
      </c>
      <c r="D42" s="15">
        <f>SUM(D43)</f>
        <v>2150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spans="1:32" s="22" customFormat="1" ht="21.75" customHeight="1">
      <c r="A43" s="18" t="s">
        <v>100</v>
      </c>
      <c r="B43" s="18"/>
      <c r="C43" s="30" t="s">
        <v>101</v>
      </c>
      <c r="D43" s="20">
        <v>2150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</row>
    <row r="44" spans="1:32" s="17" customFormat="1" ht="27.75" customHeight="1">
      <c r="A44" s="13" t="s">
        <v>102</v>
      </c>
      <c r="B44" s="13"/>
      <c r="C44" s="29" t="s">
        <v>103</v>
      </c>
      <c r="D44" s="15">
        <f>SUM(D45)</f>
        <v>150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spans="1:32" s="22" customFormat="1" ht="24.75" customHeight="1">
      <c r="A45" s="18" t="s">
        <v>104</v>
      </c>
      <c r="B45" s="18"/>
      <c r="C45" s="30" t="s">
        <v>105</v>
      </c>
      <c r="D45" s="20">
        <v>150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</row>
    <row r="46" spans="1:32" s="17" customFormat="1" ht="28.5" customHeight="1">
      <c r="A46" s="13" t="s">
        <v>106</v>
      </c>
      <c r="B46" s="13"/>
      <c r="C46" s="29" t="s">
        <v>107</v>
      </c>
      <c r="D46" s="15">
        <f>SUM(D47:D48)</f>
        <v>134840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spans="1:32" s="22" customFormat="1" ht="27" customHeight="1">
      <c r="A47" s="18" t="s">
        <v>108</v>
      </c>
      <c r="B47" s="18"/>
      <c r="C47" s="30" t="s">
        <v>109</v>
      </c>
      <c r="D47" s="20">
        <v>92240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</row>
    <row r="48" spans="1:32" s="22" customFormat="1" ht="27" customHeight="1">
      <c r="A48" s="18" t="s">
        <v>110</v>
      </c>
      <c r="B48" s="18"/>
      <c r="C48" s="30" t="s">
        <v>111</v>
      </c>
      <c r="D48" s="20">
        <v>42600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</row>
    <row r="49" spans="1:32" s="17" customFormat="1" ht="22.5" customHeight="1">
      <c r="A49" s="13" t="s">
        <v>112</v>
      </c>
      <c r="B49" s="13"/>
      <c r="C49" s="29" t="s">
        <v>113</v>
      </c>
      <c r="D49" s="15">
        <f>SUM(D50:D51)</f>
        <v>380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spans="1:32" s="22" customFormat="1" ht="25.5" customHeight="1">
      <c r="A50" s="18" t="s">
        <v>114</v>
      </c>
      <c r="B50" s="18"/>
      <c r="C50" s="30" t="s">
        <v>115</v>
      </c>
      <c r="D50" s="20">
        <v>350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</row>
    <row r="51" spans="1:32" s="22" customFormat="1" ht="25.5" customHeight="1">
      <c r="A51" s="18" t="s">
        <v>116</v>
      </c>
      <c r="B51" s="18"/>
      <c r="C51" s="30" t="s">
        <v>117</v>
      </c>
      <c r="D51" s="20">
        <v>30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</row>
    <row r="52" spans="1:32" s="17" customFormat="1" ht="21" customHeight="1">
      <c r="A52" s="13" t="s">
        <v>118</v>
      </c>
      <c r="B52" s="13"/>
      <c r="C52" s="29" t="s">
        <v>119</v>
      </c>
      <c r="D52" s="15">
        <f>SUM(D53:D54)</f>
        <v>23750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spans="1:32" s="22" customFormat="1" ht="37.5" customHeight="1">
      <c r="A53" s="18" t="s">
        <v>120</v>
      </c>
      <c r="B53" s="18"/>
      <c r="C53" s="30" t="s">
        <v>121</v>
      </c>
      <c r="D53" s="20">
        <v>20000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  <row r="54" spans="1:32" s="22" customFormat="1" ht="27" customHeight="1">
      <c r="A54" s="23" t="s">
        <v>122</v>
      </c>
      <c r="B54" s="23"/>
      <c r="C54" s="31" t="s">
        <v>123</v>
      </c>
      <c r="D54" s="25">
        <v>3750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</row>
    <row r="55" spans="1:6" s="12" customFormat="1" ht="27.75" customHeight="1">
      <c r="A55" s="1049" t="s">
        <v>124</v>
      </c>
      <c r="B55" s="1049"/>
      <c r="C55" s="1049"/>
      <c r="D55" s="10">
        <f>SUM(D56+D69+D72)</f>
        <v>19325350</v>
      </c>
      <c r="E55" s="4"/>
      <c r="F55" s="4"/>
    </row>
    <row r="56" spans="1:6" s="36" customFormat="1" ht="22.5" customHeight="1">
      <c r="A56" s="32"/>
      <c r="B56" s="32"/>
      <c r="C56" s="33" t="s">
        <v>125</v>
      </c>
      <c r="D56" s="34">
        <f>SUM(D57+D60+D62+D65+D67)</f>
        <v>13238580</v>
      </c>
      <c r="E56" s="35"/>
      <c r="F56" s="35"/>
    </row>
    <row r="57" spans="1:32" s="17" customFormat="1" ht="29.25" customHeight="1">
      <c r="A57" s="28" t="s">
        <v>54</v>
      </c>
      <c r="B57" s="28"/>
      <c r="C57" s="29" t="s">
        <v>55</v>
      </c>
      <c r="D57" s="15">
        <f>SUM(D58:D59)</f>
        <v>4479000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spans="1:32" s="22" customFormat="1" ht="26.25" customHeight="1">
      <c r="A58" s="18" t="s">
        <v>126</v>
      </c>
      <c r="B58" s="18"/>
      <c r="C58" s="30" t="s">
        <v>127</v>
      </c>
      <c r="D58" s="20">
        <v>506000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</row>
    <row r="59" spans="1:32" s="22" customFormat="1" ht="26.25" customHeight="1">
      <c r="A59" s="18" t="s">
        <v>128</v>
      </c>
      <c r="B59" s="18"/>
      <c r="C59" s="30" t="s">
        <v>129</v>
      </c>
      <c r="D59" s="20">
        <v>3973000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</row>
    <row r="60" spans="1:32" s="17" customFormat="1" ht="24" customHeight="1">
      <c r="A60" s="13" t="s">
        <v>70</v>
      </c>
      <c r="B60" s="13"/>
      <c r="C60" s="29" t="s">
        <v>71</v>
      </c>
      <c r="D60" s="15">
        <f>SUM(D61)</f>
        <v>166000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spans="1:32" s="22" customFormat="1" ht="20.25" customHeight="1">
      <c r="A61" s="18" t="s">
        <v>130</v>
      </c>
      <c r="B61" s="18"/>
      <c r="C61" s="30" t="s">
        <v>131</v>
      </c>
      <c r="D61" s="20">
        <v>166000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</row>
    <row r="62" spans="1:32" s="17" customFormat="1" ht="24" customHeight="1">
      <c r="A62" s="13" t="s">
        <v>98</v>
      </c>
      <c r="B62" s="13"/>
      <c r="C62" s="29" t="s">
        <v>99</v>
      </c>
      <c r="D62" s="15">
        <f>SUM(D63:D64)</f>
        <v>6745000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spans="1:32" s="22" customFormat="1" ht="36" customHeight="1">
      <c r="A63" s="18" t="s">
        <v>132</v>
      </c>
      <c r="B63" s="18"/>
      <c r="C63" s="30" t="s">
        <v>133</v>
      </c>
      <c r="D63" s="20">
        <v>5000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</row>
    <row r="64" spans="1:32" s="22" customFormat="1" ht="24.75" customHeight="1">
      <c r="A64" s="18" t="s">
        <v>134</v>
      </c>
      <c r="B64" s="18"/>
      <c r="C64" s="30" t="s">
        <v>135</v>
      </c>
      <c r="D64" s="20">
        <v>6740000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</row>
    <row r="65" spans="1:32" s="17" customFormat="1" ht="23.25" customHeight="1">
      <c r="A65" s="13" t="s">
        <v>102</v>
      </c>
      <c r="B65" s="13"/>
      <c r="C65" s="29" t="s">
        <v>103</v>
      </c>
      <c r="D65" s="15">
        <f>SUM(D66)</f>
        <v>64580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 spans="1:32" s="22" customFormat="1" ht="38.25" customHeight="1">
      <c r="A66" s="18" t="s">
        <v>136</v>
      </c>
      <c r="B66" s="18"/>
      <c r="C66" s="30" t="s">
        <v>137</v>
      </c>
      <c r="D66" s="20">
        <v>64580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</row>
    <row r="67" spans="1:32" s="17" customFormat="1" ht="21" customHeight="1">
      <c r="A67" s="13" t="s">
        <v>106</v>
      </c>
      <c r="B67" s="13"/>
      <c r="C67" s="29" t="s">
        <v>107</v>
      </c>
      <c r="D67" s="15">
        <f>SUM(D68)</f>
        <v>1784000</v>
      </c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spans="1:32" s="22" customFormat="1" ht="22.5" customHeight="1">
      <c r="A68" s="23" t="s">
        <v>110</v>
      </c>
      <c r="B68" s="23"/>
      <c r="C68" s="31" t="s">
        <v>111</v>
      </c>
      <c r="D68" s="25">
        <v>1784000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</row>
    <row r="69" spans="1:6" s="36" customFormat="1" ht="27.75" customHeight="1">
      <c r="A69" s="32"/>
      <c r="B69" s="32"/>
      <c r="C69" s="33" t="s">
        <v>138</v>
      </c>
      <c r="D69" s="34">
        <f>SUM(D70)</f>
        <v>1050760</v>
      </c>
      <c r="E69" s="35"/>
      <c r="F69" s="35"/>
    </row>
    <row r="70" spans="1:32" s="17" customFormat="1" ht="21.75" customHeight="1">
      <c r="A70" s="28" t="s">
        <v>139</v>
      </c>
      <c r="B70" s="28"/>
      <c r="C70" s="29" t="s">
        <v>140</v>
      </c>
      <c r="D70" s="15">
        <f>SUM(D71)</f>
        <v>1050760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spans="1:32" s="22" customFormat="1" ht="24" customHeight="1">
      <c r="A71" s="23" t="s">
        <v>141</v>
      </c>
      <c r="B71" s="23"/>
      <c r="C71" s="31" t="s">
        <v>142</v>
      </c>
      <c r="D71" s="25">
        <v>1050760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</row>
    <row r="72" spans="1:6" s="36" customFormat="1" ht="45.75" customHeight="1">
      <c r="A72" s="32"/>
      <c r="B72" s="32"/>
      <c r="C72" s="33" t="s">
        <v>143</v>
      </c>
      <c r="D72" s="34">
        <f>SUM(D73+D75+D77+D79)</f>
        <v>5036010</v>
      </c>
      <c r="E72" s="35"/>
      <c r="F72" s="35"/>
    </row>
    <row r="73" spans="1:32" s="17" customFormat="1" ht="24" customHeight="1">
      <c r="A73" s="28" t="s">
        <v>139</v>
      </c>
      <c r="B73" s="28"/>
      <c r="C73" s="29" t="s">
        <v>140</v>
      </c>
      <c r="D73" s="15">
        <f>SUM(D74)</f>
        <v>644740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spans="1:32" s="22" customFormat="1" ht="24" customHeight="1">
      <c r="A74" s="18" t="s">
        <v>141</v>
      </c>
      <c r="B74" s="18"/>
      <c r="C74" s="30" t="s">
        <v>142</v>
      </c>
      <c r="D74" s="20">
        <v>644740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</row>
    <row r="75" spans="1:32" s="17" customFormat="1" ht="23.25" customHeight="1">
      <c r="A75" s="13" t="s">
        <v>144</v>
      </c>
      <c r="B75" s="13"/>
      <c r="C75" s="29" t="s">
        <v>145</v>
      </c>
      <c r="D75" s="15">
        <f>SUM(D76)</f>
        <v>245410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spans="1:32" s="22" customFormat="1" ht="21.75" customHeight="1">
      <c r="A76" s="18" t="s">
        <v>146</v>
      </c>
      <c r="B76" s="18"/>
      <c r="C76" s="30" t="s">
        <v>147</v>
      </c>
      <c r="D76" s="20">
        <v>245410</v>
      </c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s="17" customFormat="1" ht="24" customHeight="1">
      <c r="A77" s="13" t="s">
        <v>106</v>
      </c>
      <c r="B77" s="13"/>
      <c r="C77" s="29" t="s">
        <v>107</v>
      </c>
      <c r="D77" s="15">
        <f>SUM(D78)</f>
        <v>2495050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spans="1:32" s="22" customFormat="1" ht="22.5" customHeight="1">
      <c r="A78" s="18" t="s">
        <v>110</v>
      </c>
      <c r="B78" s="18"/>
      <c r="C78" s="30" t="s">
        <v>111</v>
      </c>
      <c r="D78" s="20">
        <v>2495050</v>
      </c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</row>
    <row r="79" spans="1:32" s="17" customFormat="1" ht="25.5" customHeight="1">
      <c r="A79" s="13" t="s">
        <v>112</v>
      </c>
      <c r="B79" s="13"/>
      <c r="C79" s="29" t="s">
        <v>113</v>
      </c>
      <c r="D79" s="15">
        <f>SUM(D80)</f>
        <v>1650810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spans="1:32" s="22" customFormat="1" ht="21.75" customHeight="1">
      <c r="A80" s="23" t="s">
        <v>148</v>
      </c>
      <c r="B80" s="23"/>
      <c r="C80" s="31" t="s">
        <v>149</v>
      </c>
      <c r="D80" s="25">
        <v>1650810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</row>
    <row r="81" spans="1:6" s="12" customFormat="1" ht="21.75" customHeight="1">
      <c r="A81" s="1049" t="s">
        <v>150</v>
      </c>
      <c r="B81" s="1049"/>
      <c r="C81" s="1049"/>
      <c r="D81" s="10">
        <f>SUM(D82+D99)</f>
        <v>36007530</v>
      </c>
      <c r="E81" s="4"/>
      <c r="F81" s="4"/>
    </row>
    <row r="82" spans="1:6" s="12" customFormat="1" ht="24" customHeight="1">
      <c r="A82" s="11"/>
      <c r="B82" s="11"/>
      <c r="C82" s="37" t="s">
        <v>151</v>
      </c>
      <c r="D82" s="10">
        <f>SUM(D83+D85+D87+D89+D91+D93+D95+D97)</f>
        <v>34537750</v>
      </c>
      <c r="E82" s="4"/>
      <c r="F82" s="4"/>
    </row>
    <row r="83" spans="1:32" s="17" customFormat="1" ht="22.5" customHeight="1">
      <c r="A83" s="28" t="s">
        <v>54</v>
      </c>
      <c r="B83" s="28"/>
      <c r="C83" s="29" t="s">
        <v>55</v>
      </c>
      <c r="D83" s="15">
        <f>SUM(D84:D84)</f>
        <v>3352500</v>
      </c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spans="1:32" s="22" customFormat="1" ht="20.25" customHeight="1">
      <c r="A84" s="18" t="s">
        <v>128</v>
      </c>
      <c r="B84" s="18"/>
      <c r="C84" s="30" t="s">
        <v>129</v>
      </c>
      <c r="D84" s="20">
        <v>3352500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:32" s="17" customFormat="1" ht="22.5" customHeight="1">
      <c r="A85" s="28" t="s">
        <v>139</v>
      </c>
      <c r="B85" s="28"/>
      <c r="C85" s="29" t="s">
        <v>140</v>
      </c>
      <c r="D85" s="15">
        <f>SUM(D86)</f>
        <v>1934180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spans="1:32" s="22" customFormat="1" ht="20.25" customHeight="1">
      <c r="A86" s="18" t="s">
        <v>141</v>
      </c>
      <c r="B86" s="18"/>
      <c r="C86" s="30" t="s">
        <v>142</v>
      </c>
      <c r="D86" s="20">
        <v>1934180</v>
      </c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:32" s="17" customFormat="1" ht="23.25" customHeight="1">
      <c r="A87" s="13" t="s">
        <v>60</v>
      </c>
      <c r="B87" s="13"/>
      <c r="C87" s="29" t="s">
        <v>61</v>
      </c>
      <c r="D87" s="15">
        <f>SUM(D88:D88)</f>
        <v>13482440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spans="1:32" s="22" customFormat="1" ht="19.5" customHeight="1">
      <c r="A88" s="18" t="s">
        <v>64</v>
      </c>
      <c r="B88" s="18"/>
      <c r="C88" s="30" t="s">
        <v>65</v>
      </c>
      <c r="D88" s="20">
        <v>13482440</v>
      </c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:32" s="17" customFormat="1" ht="22.5" customHeight="1">
      <c r="A89" s="13" t="s">
        <v>76</v>
      </c>
      <c r="B89" s="13"/>
      <c r="C89" s="29" t="s">
        <v>77</v>
      </c>
      <c r="D89" s="15">
        <f>SUM(D90)</f>
        <v>960240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spans="1:32" s="22" customFormat="1" ht="20.25" customHeight="1">
      <c r="A90" s="18" t="s">
        <v>78</v>
      </c>
      <c r="B90" s="18"/>
      <c r="C90" s="30" t="s">
        <v>79</v>
      </c>
      <c r="D90" s="20">
        <v>960240</v>
      </c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:32" s="17" customFormat="1" ht="21" customHeight="1">
      <c r="A91" s="13" t="s">
        <v>144</v>
      </c>
      <c r="B91" s="13"/>
      <c r="C91" s="29" t="s">
        <v>145</v>
      </c>
      <c r="D91" s="15">
        <f>SUM(D92)</f>
        <v>736220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spans="1:32" s="22" customFormat="1" ht="19.5" customHeight="1">
      <c r="A92" s="18" t="s">
        <v>146</v>
      </c>
      <c r="B92" s="18"/>
      <c r="C92" s="30" t="s">
        <v>147</v>
      </c>
      <c r="D92" s="20">
        <v>736220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:32" s="17" customFormat="1" ht="21" customHeight="1">
      <c r="A93" s="13" t="s">
        <v>98</v>
      </c>
      <c r="B93" s="13"/>
      <c r="C93" s="29" t="s">
        <v>99</v>
      </c>
      <c r="D93" s="15">
        <f>SUM(D94)</f>
        <v>3071250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 spans="1:32" s="22" customFormat="1" ht="18" customHeight="1">
      <c r="A94" s="18" t="s">
        <v>152</v>
      </c>
      <c r="B94" s="18"/>
      <c r="C94" s="30" t="s">
        <v>75</v>
      </c>
      <c r="D94" s="20">
        <v>3071250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:32" s="17" customFormat="1" ht="21.75" customHeight="1">
      <c r="A95" s="13" t="s">
        <v>106</v>
      </c>
      <c r="B95" s="13"/>
      <c r="C95" s="29" t="s">
        <v>107</v>
      </c>
      <c r="D95" s="15">
        <f>SUM(D96)</f>
        <v>7485160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 spans="1:32" s="22" customFormat="1" ht="18.75" customHeight="1">
      <c r="A96" s="23" t="s">
        <v>110</v>
      </c>
      <c r="B96" s="23"/>
      <c r="C96" s="31" t="s">
        <v>111</v>
      </c>
      <c r="D96" s="25">
        <v>7485160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:32" s="17" customFormat="1" ht="24" customHeight="1">
      <c r="A97" s="13" t="s">
        <v>112</v>
      </c>
      <c r="B97" s="13"/>
      <c r="C97" s="29" t="s">
        <v>113</v>
      </c>
      <c r="D97" s="15">
        <f>SUM(D98)</f>
        <v>3515760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spans="1:32" s="22" customFormat="1" ht="20.25" customHeight="1">
      <c r="A98" s="23" t="s">
        <v>148</v>
      </c>
      <c r="B98" s="23"/>
      <c r="C98" s="31" t="s">
        <v>149</v>
      </c>
      <c r="D98" s="25">
        <v>3515760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:6" s="12" customFormat="1" ht="24.75" customHeight="1">
      <c r="A99" s="11"/>
      <c r="B99" s="11"/>
      <c r="C99" s="37" t="s">
        <v>153</v>
      </c>
      <c r="D99" s="10">
        <f>SUM(D100)</f>
        <v>1469780</v>
      </c>
      <c r="E99" s="4"/>
      <c r="F99" s="4"/>
    </row>
    <row r="100" spans="1:32" s="17" customFormat="1" ht="21.75" customHeight="1">
      <c r="A100" s="13" t="s">
        <v>76</v>
      </c>
      <c r="B100" s="13"/>
      <c r="C100" s="29" t="s">
        <v>77</v>
      </c>
      <c r="D100" s="15">
        <f>SUM(D101)</f>
        <v>1469780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spans="1:32" s="22" customFormat="1" ht="24" customHeight="1">
      <c r="A101" s="23" t="s">
        <v>78</v>
      </c>
      <c r="B101" s="23"/>
      <c r="C101" s="31" t="s">
        <v>79</v>
      </c>
      <c r="D101" s="25">
        <v>1469780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:6" s="12" customFormat="1" ht="32.25" customHeight="1">
      <c r="A102" s="1049" t="s">
        <v>154</v>
      </c>
      <c r="B102" s="1049"/>
      <c r="C102" s="1049"/>
      <c r="D102" s="10">
        <f>SUM(D103+D107)</f>
        <v>11261500</v>
      </c>
      <c r="E102" s="4"/>
      <c r="F102" s="4"/>
    </row>
    <row r="103" spans="1:6" s="36" customFormat="1" ht="32.25" customHeight="1">
      <c r="A103" s="37"/>
      <c r="B103" s="37"/>
      <c r="C103" s="37" t="s">
        <v>155</v>
      </c>
      <c r="D103" s="34">
        <f>SUM(D104)</f>
        <v>1892200</v>
      </c>
      <c r="E103" s="35"/>
      <c r="F103" s="35"/>
    </row>
    <row r="104" spans="1:32" s="17" customFormat="1" ht="21" customHeight="1">
      <c r="A104" s="13" t="s">
        <v>156</v>
      </c>
      <c r="B104" s="13"/>
      <c r="C104" s="29" t="s">
        <v>157</v>
      </c>
      <c r="D104" s="15">
        <f>SUM(D105:D106)</f>
        <v>1892200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spans="1:32" s="22" customFormat="1" ht="23.25" customHeight="1">
      <c r="A105" s="18" t="s">
        <v>158</v>
      </c>
      <c r="B105" s="18"/>
      <c r="C105" s="30" t="s">
        <v>159</v>
      </c>
      <c r="D105" s="20">
        <v>50000</v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:32" s="22" customFormat="1" ht="23.25" customHeight="1">
      <c r="A106" s="23" t="s">
        <v>160</v>
      </c>
      <c r="B106" s="23"/>
      <c r="C106" s="31" t="s">
        <v>161</v>
      </c>
      <c r="D106" s="25">
        <v>1842200</v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:6" s="36" customFormat="1" ht="34.5" customHeight="1">
      <c r="A107" s="32"/>
      <c r="B107" s="32"/>
      <c r="C107" s="33" t="s">
        <v>162</v>
      </c>
      <c r="D107" s="34">
        <f>SUM(D108)</f>
        <v>9369300</v>
      </c>
      <c r="E107" s="35"/>
      <c r="F107" s="35"/>
    </row>
    <row r="108" spans="1:32" s="17" customFormat="1" ht="21.75" customHeight="1">
      <c r="A108" s="13" t="s">
        <v>156</v>
      </c>
      <c r="B108" s="13"/>
      <c r="C108" s="29" t="s">
        <v>157</v>
      </c>
      <c r="D108" s="15">
        <f>SUM(D109:D115)</f>
        <v>9369300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s="22" customFormat="1" ht="25.5" customHeight="1">
      <c r="A109" s="18" t="s">
        <v>163</v>
      </c>
      <c r="B109" s="18"/>
      <c r="C109" s="30" t="s">
        <v>164</v>
      </c>
      <c r="D109" s="20">
        <v>1552000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:32" s="22" customFormat="1" ht="25.5" customHeight="1">
      <c r="A110" s="18" t="s">
        <v>165</v>
      </c>
      <c r="B110" s="18"/>
      <c r="C110" s="30" t="s">
        <v>166</v>
      </c>
      <c r="D110" s="20">
        <v>1746000</v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:32" s="22" customFormat="1" ht="25.5" customHeight="1">
      <c r="A111" s="18" t="s">
        <v>167</v>
      </c>
      <c r="B111" s="18"/>
      <c r="C111" s="30" t="s">
        <v>168</v>
      </c>
      <c r="D111" s="20">
        <v>1881500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:32" s="22" customFormat="1" ht="25.5" customHeight="1">
      <c r="A112" s="18" t="s">
        <v>158</v>
      </c>
      <c r="B112" s="18"/>
      <c r="C112" s="30" t="s">
        <v>159</v>
      </c>
      <c r="D112" s="20">
        <v>572300</v>
      </c>
      <c r="E112" s="21"/>
      <c r="F112" s="21"/>
      <c r="G112" s="2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:32" s="22" customFormat="1" ht="25.5" customHeight="1">
      <c r="A113" s="18" t="s">
        <v>169</v>
      </c>
      <c r="B113" s="18"/>
      <c r="C113" s="30" t="s">
        <v>170</v>
      </c>
      <c r="D113" s="20">
        <v>291000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:32" s="22" customFormat="1" ht="25.5" customHeight="1">
      <c r="A114" s="18" t="s">
        <v>160</v>
      </c>
      <c r="B114" s="18"/>
      <c r="C114" s="30" t="s">
        <v>161</v>
      </c>
      <c r="D114" s="20">
        <v>1823000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  <row r="115" spans="1:6" s="22" customFormat="1" ht="25.5" customHeight="1">
      <c r="A115" s="23" t="s">
        <v>171</v>
      </c>
      <c r="B115" s="23"/>
      <c r="C115" s="24" t="s">
        <v>172</v>
      </c>
      <c r="D115" s="25">
        <v>1503500</v>
      </c>
      <c r="E115" s="21"/>
      <c r="F115" s="21"/>
    </row>
    <row r="116" spans="1:6" s="12" customFormat="1" ht="31.5" customHeight="1">
      <c r="A116" s="1049" t="s">
        <v>173</v>
      </c>
      <c r="B116" s="1049"/>
      <c r="C116" s="1049"/>
      <c r="D116" s="10">
        <f>SUM(D117+D119)</f>
        <v>2900000</v>
      </c>
      <c r="E116" s="4"/>
      <c r="F116" s="4"/>
    </row>
    <row r="117" spans="1:32" s="17" customFormat="1" ht="17.25" customHeight="1">
      <c r="A117" s="28" t="s">
        <v>54</v>
      </c>
      <c r="B117" s="28"/>
      <c r="C117" s="29" t="s">
        <v>55</v>
      </c>
      <c r="D117" s="15">
        <f>SUM(D118:D118)</f>
        <v>2500000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</row>
    <row r="118" spans="1:32" s="22" customFormat="1" ht="21.75" customHeight="1">
      <c r="A118" s="18" t="s">
        <v>128</v>
      </c>
      <c r="B118" s="18"/>
      <c r="C118" s="30" t="s">
        <v>129</v>
      </c>
      <c r="D118" s="20">
        <v>2500000</v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</row>
    <row r="119" spans="1:32" s="17" customFormat="1" ht="17.25" customHeight="1">
      <c r="A119" s="28" t="s">
        <v>118</v>
      </c>
      <c r="B119" s="28"/>
      <c r="C119" s="29" t="s">
        <v>119</v>
      </c>
      <c r="D119" s="15">
        <f>SUM(D120:D120)</f>
        <v>400000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</row>
    <row r="120" spans="1:4" s="21" customFormat="1" ht="19.5" customHeight="1" thickBot="1">
      <c r="A120" s="38" t="s">
        <v>174</v>
      </c>
      <c r="B120" s="38"/>
      <c r="C120" s="39" t="s">
        <v>75</v>
      </c>
      <c r="D120" s="40">
        <v>400000</v>
      </c>
    </row>
    <row r="121" spans="1:3" ht="12.75">
      <c r="A121" s="41"/>
      <c r="B121" s="41"/>
      <c r="C121" s="42"/>
    </row>
    <row r="122" spans="1:3" ht="8.25" customHeight="1">
      <c r="A122" s="41"/>
      <c r="B122" s="41"/>
      <c r="C122" s="42"/>
    </row>
    <row r="123" spans="1:4" ht="12.75" hidden="1">
      <c r="A123" s="41"/>
      <c r="B123" s="41"/>
      <c r="C123" s="42" t="s">
        <v>175</v>
      </c>
      <c r="D123" s="43">
        <f>SUM(D8+D12+D17)</f>
        <v>241856640</v>
      </c>
    </row>
    <row r="124" spans="1:4" ht="12.75" hidden="1">
      <c r="A124" s="41"/>
      <c r="B124" s="41"/>
      <c r="C124" s="42" t="s">
        <v>176</v>
      </c>
      <c r="D124" s="43">
        <f>SUM(D55+D107)</f>
        <v>28694650</v>
      </c>
    </row>
    <row r="125" spans="1:4" ht="12.75" hidden="1">
      <c r="A125" s="41"/>
      <c r="B125" s="41"/>
      <c r="C125" s="42" t="s">
        <v>177</v>
      </c>
      <c r="D125" s="43">
        <f>SUM(D81)</f>
        <v>36007530</v>
      </c>
    </row>
    <row r="126" spans="1:4" ht="12.75" hidden="1">
      <c r="A126" s="41"/>
      <c r="B126" s="41"/>
      <c r="C126" s="42" t="s">
        <v>178</v>
      </c>
      <c r="D126" s="43">
        <f>SUM(D116+D103)</f>
        <v>4792200</v>
      </c>
    </row>
    <row r="127" spans="1:4" ht="13.5" hidden="1" thickBot="1">
      <c r="A127" s="41"/>
      <c r="B127" s="41"/>
      <c r="C127" s="42" t="s">
        <v>179</v>
      </c>
      <c r="D127" s="44">
        <f>SUM(D123:D126)</f>
        <v>311351020</v>
      </c>
    </row>
    <row r="128" spans="1:3" ht="12.75">
      <c r="A128" s="41"/>
      <c r="B128" s="41"/>
      <c r="C128" s="42"/>
    </row>
    <row r="129" spans="1:3" ht="12.75">
      <c r="A129" s="41"/>
      <c r="B129" s="41"/>
      <c r="C129" s="42"/>
    </row>
    <row r="130" spans="1:3" ht="12.75">
      <c r="A130" s="41"/>
      <c r="B130" s="41"/>
      <c r="C130" s="42"/>
    </row>
    <row r="131" spans="1:3" ht="12.75">
      <c r="A131" s="41"/>
      <c r="B131" s="41"/>
      <c r="C131" s="42"/>
    </row>
    <row r="132" spans="1:3" ht="12.75">
      <c r="A132" s="41"/>
      <c r="B132" s="41"/>
      <c r="C132" s="42"/>
    </row>
    <row r="133" spans="1:3" ht="12.75">
      <c r="A133" s="41"/>
      <c r="B133" s="41"/>
      <c r="C133" s="42"/>
    </row>
    <row r="134" spans="1:3" ht="12.75">
      <c r="A134" s="41"/>
      <c r="B134" s="41"/>
      <c r="C134" s="42"/>
    </row>
    <row r="135" spans="1:3" ht="12.75">
      <c r="A135" s="41"/>
      <c r="B135" s="41"/>
      <c r="C135" s="42"/>
    </row>
    <row r="136" spans="1:3" ht="12.75">
      <c r="A136" s="41"/>
      <c r="B136" s="41"/>
      <c r="C136" s="42"/>
    </row>
    <row r="137" spans="1:3" ht="12.75">
      <c r="A137" s="41"/>
      <c r="B137" s="41"/>
      <c r="C137" s="42"/>
    </row>
    <row r="138" spans="1:3" ht="12.75">
      <c r="A138" s="41"/>
      <c r="B138" s="41"/>
      <c r="C138" s="42"/>
    </row>
    <row r="139" spans="1:3" ht="12.75">
      <c r="A139" s="41"/>
      <c r="B139" s="41"/>
      <c r="C139" s="42"/>
    </row>
    <row r="140" spans="1:3" ht="12.75">
      <c r="A140" s="41"/>
      <c r="B140" s="41"/>
      <c r="C140" s="42"/>
    </row>
    <row r="141" spans="1:3" ht="12.75">
      <c r="A141" s="41"/>
      <c r="B141" s="41"/>
      <c r="C141" s="42"/>
    </row>
    <row r="142" spans="1:3" ht="12.75">
      <c r="A142" s="41"/>
      <c r="B142" s="41"/>
      <c r="C142" s="42"/>
    </row>
    <row r="143" spans="1:3" ht="12.75">
      <c r="A143" s="41"/>
      <c r="B143" s="41"/>
      <c r="C143" s="42"/>
    </row>
    <row r="144" spans="1:3" ht="12.75">
      <c r="A144" s="41"/>
      <c r="B144" s="41"/>
      <c r="C144" s="42"/>
    </row>
    <row r="145" spans="1:3" ht="12.75">
      <c r="A145" s="41"/>
      <c r="B145" s="41"/>
      <c r="C145" s="42"/>
    </row>
    <row r="146" spans="1:3" ht="12.75">
      <c r="A146" s="41"/>
      <c r="B146" s="41"/>
      <c r="C146" s="42"/>
    </row>
    <row r="147" spans="1:3" ht="12.75">
      <c r="A147" s="41"/>
      <c r="B147" s="41"/>
      <c r="C147" s="42"/>
    </row>
    <row r="148" spans="1:3" ht="12.75">
      <c r="A148" s="41"/>
      <c r="B148" s="41"/>
      <c r="C148" s="42"/>
    </row>
    <row r="149" spans="1:3" ht="12.75">
      <c r="A149" s="41"/>
      <c r="B149" s="41"/>
      <c r="C149" s="42"/>
    </row>
    <row r="150" spans="1:3" ht="12.75">
      <c r="A150" s="41"/>
      <c r="B150" s="41"/>
      <c r="C150" s="42"/>
    </row>
    <row r="151" spans="1:3" ht="12.75">
      <c r="A151" s="41"/>
      <c r="B151" s="41"/>
      <c r="C151" s="42"/>
    </row>
    <row r="152" spans="1:3" ht="12.75">
      <c r="A152" s="41"/>
      <c r="B152" s="41"/>
      <c r="C152" s="42"/>
    </row>
    <row r="153" spans="1:3" ht="12.75">
      <c r="A153" s="41"/>
      <c r="B153" s="41"/>
      <c r="C153" s="42"/>
    </row>
    <row r="154" spans="1:3" ht="12.75">
      <c r="A154" s="41"/>
      <c r="B154" s="41"/>
      <c r="C154" s="42"/>
    </row>
    <row r="155" spans="1:3" ht="12.75">
      <c r="A155" s="41"/>
      <c r="B155" s="41"/>
      <c r="C155" s="42"/>
    </row>
    <row r="156" spans="1:3" ht="12.75">
      <c r="A156" s="41"/>
      <c r="B156" s="41"/>
      <c r="C156" s="42"/>
    </row>
    <row r="157" spans="1:3" ht="12.75">
      <c r="A157" s="41"/>
      <c r="B157" s="41"/>
      <c r="C157" s="42"/>
    </row>
    <row r="158" spans="1:3" ht="12.75">
      <c r="A158" s="41"/>
      <c r="B158" s="41"/>
      <c r="C158" s="42"/>
    </row>
    <row r="159" spans="1:3" ht="12.75">
      <c r="A159" s="41"/>
      <c r="B159" s="41"/>
      <c r="C159" s="42"/>
    </row>
    <row r="160" spans="1:3" ht="12.75">
      <c r="A160" s="41"/>
      <c r="B160" s="41"/>
      <c r="C160" s="42"/>
    </row>
    <row r="161" spans="1:3" ht="12.75">
      <c r="A161" s="41"/>
      <c r="B161" s="41"/>
      <c r="C161" s="42"/>
    </row>
    <row r="162" spans="1:3" ht="12.75">
      <c r="A162" s="41"/>
      <c r="B162" s="41"/>
      <c r="C162" s="42"/>
    </row>
    <row r="163" spans="1:3" ht="12.75">
      <c r="A163" s="41"/>
      <c r="B163" s="41"/>
      <c r="C163" s="42"/>
    </row>
    <row r="164" spans="1:3" ht="12.75">
      <c r="A164" s="41"/>
      <c r="B164" s="41"/>
      <c r="C164" s="42"/>
    </row>
    <row r="165" spans="1:3" ht="12.75">
      <c r="A165" s="41"/>
      <c r="B165" s="41"/>
      <c r="C165" s="42"/>
    </row>
    <row r="166" spans="1:3" ht="12.75">
      <c r="A166" s="41"/>
      <c r="B166" s="41"/>
      <c r="C166" s="42"/>
    </row>
    <row r="167" spans="1:3" ht="12.75">
      <c r="A167" s="41"/>
      <c r="B167" s="41"/>
      <c r="C167" s="42"/>
    </row>
    <row r="168" spans="1:3" ht="12.75">
      <c r="A168" s="41"/>
      <c r="B168" s="41"/>
      <c r="C168" s="42"/>
    </row>
    <row r="169" spans="1:3" ht="12.75">
      <c r="A169" s="41"/>
      <c r="B169" s="41"/>
      <c r="C169" s="42"/>
    </row>
    <row r="170" spans="1:3" ht="12.75">
      <c r="A170" s="41"/>
      <c r="B170" s="41"/>
      <c r="C170" s="42"/>
    </row>
    <row r="171" spans="1:3" ht="12.75">
      <c r="A171" s="41"/>
      <c r="B171" s="41"/>
      <c r="C171" s="42"/>
    </row>
    <row r="172" spans="1:3" ht="12.75">
      <c r="A172" s="41"/>
      <c r="B172" s="41"/>
      <c r="C172" s="42"/>
    </row>
    <row r="173" spans="1:3" ht="12.75">
      <c r="A173" s="41"/>
      <c r="B173" s="41"/>
      <c r="C173" s="42"/>
    </row>
    <row r="174" spans="1:3" ht="12.75">
      <c r="A174" s="41"/>
      <c r="B174" s="41"/>
      <c r="C174" s="42"/>
    </row>
    <row r="175" spans="1:3" ht="12.75">
      <c r="A175" s="41"/>
      <c r="B175" s="41"/>
      <c r="C175" s="42"/>
    </row>
    <row r="176" spans="1:3" ht="12.75">
      <c r="A176" s="41"/>
      <c r="B176" s="41"/>
      <c r="C176" s="42"/>
    </row>
    <row r="177" spans="1:3" ht="12.75">
      <c r="A177" s="41"/>
      <c r="B177" s="41"/>
      <c r="C177" s="42"/>
    </row>
    <row r="178" spans="1:3" ht="12.75">
      <c r="A178" s="41"/>
      <c r="B178" s="41"/>
      <c r="C178" s="42"/>
    </row>
    <row r="179" spans="1:3" ht="12.75">
      <c r="A179" s="41"/>
      <c r="B179" s="41"/>
      <c r="C179" s="42"/>
    </row>
    <row r="180" spans="1:3" ht="12.75">
      <c r="A180" s="41"/>
      <c r="B180" s="41"/>
      <c r="C180" s="42"/>
    </row>
    <row r="181" spans="1:3" ht="12.75">
      <c r="A181" s="41"/>
      <c r="B181" s="41"/>
      <c r="C181" s="42"/>
    </row>
    <row r="182" spans="1:3" ht="12.75">
      <c r="A182" s="41"/>
      <c r="B182" s="41"/>
      <c r="C182" s="42"/>
    </row>
    <row r="183" spans="1:3" ht="12.75">
      <c r="A183" s="41"/>
      <c r="B183" s="41"/>
      <c r="C183" s="42"/>
    </row>
    <row r="184" spans="1:3" ht="12.75">
      <c r="A184" s="41"/>
      <c r="B184" s="41"/>
      <c r="C184" s="42"/>
    </row>
    <row r="185" spans="1:3" ht="12.75">
      <c r="A185" s="41"/>
      <c r="B185" s="41"/>
      <c r="C185" s="42"/>
    </row>
    <row r="186" spans="1:3" ht="12.75">
      <c r="A186" s="41"/>
      <c r="B186" s="41"/>
      <c r="C186" s="42"/>
    </row>
    <row r="187" spans="1:3" ht="12.75">
      <c r="A187" s="41"/>
      <c r="B187" s="41"/>
      <c r="C187" s="42"/>
    </row>
    <row r="188" spans="1:3" ht="12.75">
      <c r="A188" s="41"/>
      <c r="B188" s="41"/>
      <c r="C188" s="42"/>
    </row>
    <row r="189" spans="1:3" ht="12.75">
      <c r="A189" s="41"/>
      <c r="B189" s="41"/>
      <c r="C189" s="42"/>
    </row>
    <row r="190" spans="1:3" ht="12.75">
      <c r="A190" s="41"/>
      <c r="B190" s="41"/>
      <c r="C190" s="42"/>
    </row>
    <row r="191" spans="1:3" ht="12.75">
      <c r="A191" s="41"/>
      <c r="B191" s="41"/>
      <c r="C191" s="42"/>
    </row>
    <row r="192" spans="1:3" ht="12.75">
      <c r="A192" s="41"/>
      <c r="B192" s="41"/>
      <c r="C192" s="42"/>
    </row>
    <row r="193" spans="1:3" ht="12.75">
      <c r="A193" s="41"/>
      <c r="B193" s="41"/>
      <c r="C193" s="42"/>
    </row>
    <row r="194" spans="1:3" ht="12.75">
      <c r="A194" s="41"/>
      <c r="B194" s="41"/>
      <c r="C194" s="42"/>
    </row>
    <row r="195" spans="1:3" ht="12.75">
      <c r="A195" s="41"/>
      <c r="B195" s="41"/>
      <c r="C195" s="42"/>
    </row>
    <row r="196" spans="1:3" ht="12.75">
      <c r="A196" s="41"/>
      <c r="B196" s="41"/>
      <c r="C196" s="42"/>
    </row>
    <row r="197" spans="1:3" ht="12.75">
      <c r="A197" s="41"/>
      <c r="B197" s="41"/>
      <c r="C197" s="42"/>
    </row>
    <row r="198" spans="1:3" ht="12.75">
      <c r="A198" s="41"/>
      <c r="B198" s="41"/>
      <c r="C198" s="42"/>
    </row>
    <row r="199" spans="1:3" ht="12.75">
      <c r="A199" s="41"/>
      <c r="B199" s="41"/>
      <c r="C199" s="42"/>
    </row>
    <row r="200" spans="1:3" ht="12.75">
      <c r="A200" s="41"/>
      <c r="B200" s="41"/>
      <c r="C200" s="42"/>
    </row>
    <row r="201" spans="1:3" ht="12.75">
      <c r="A201" s="41"/>
      <c r="B201" s="41"/>
      <c r="C201" s="42"/>
    </row>
    <row r="202" spans="1:3" ht="12.75">
      <c r="A202" s="41"/>
      <c r="B202" s="41"/>
      <c r="C202" s="42"/>
    </row>
    <row r="203" spans="1:3" ht="12.75">
      <c r="A203" s="41"/>
      <c r="B203" s="41"/>
      <c r="C203" s="42"/>
    </row>
    <row r="204" spans="1:3" ht="12.75">
      <c r="A204" s="41"/>
      <c r="B204" s="41"/>
      <c r="C204" s="42"/>
    </row>
    <row r="205" spans="1:3" ht="12.75">
      <c r="A205" s="41"/>
      <c r="B205" s="41"/>
      <c r="C205" s="42"/>
    </row>
    <row r="206" spans="1:3" ht="12.75">
      <c r="A206" s="41"/>
      <c r="B206" s="41"/>
      <c r="C206" s="42"/>
    </row>
    <row r="207" spans="1:3" ht="12.75">
      <c r="A207" s="41"/>
      <c r="B207" s="41"/>
      <c r="C207" s="42"/>
    </row>
    <row r="208" spans="1:3" ht="12.75">
      <c r="A208" s="41"/>
      <c r="B208" s="41"/>
      <c r="C208" s="42"/>
    </row>
    <row r="209" spans="1:3" ht="12.75">
      <c r="A209" s="41"/>
      <c r="B209" s="41"/>
      <c r="C209" s="42"/>
    </row>
    <row r="210" spans="1:3" ht="12.75">
      <c r="A210" s="41"/>
      <c r="B210" s="41"/>
      <c r="C210" s="42"/>
    </row>
    <row r="211" spans="1:3" ht="12.75">
      <c r="A211" s="41"/>
      <c r="B211" s="41"/>
      <c r="C211" s="42"/>
    </row>
    <row r="212" spans="1:3" ht="12.75">
      <c r="A212" s="41"/>
      <c r="B212" s="41"/>
      <c r="C212" s="42"/>
    </row>
    <row r="213" spans="1:3" ht="12.75">
      <c r="A213" s="41"/>
      <c r="B213" s="41"/>
      <c r="C213" s="42"/>
    </row>
    <row r="214" spans="1:3" ht="12.75">
      <c r="A214" s="41"/>
      <c r="B214" s="41"/>
      <c r="C214" s="42"/>
    </row>
    <row r="215" spans="1:3" ht="12.75">
      <c r="A215" s="41"/>
      <c r="B215" s="41"/>
      <c r="C215" s="42"/>
    </row>
    <row r="216" spans="1:3" ht="12.75">
      <c r="A216" s="41"/>
      <c r="B216" s="41"/>
      <c r="C216" s="42"/>
    </row>
    <row r="217" spans="1:3" ht="12.75">
      <c r="A217" s="41"/>
      <c r="B217" s="41"/>
      <c r="C217" s="42"/>
    </row>
    <row r="218" spans="1:3" ht="12.75">
      <c r="A218" s="41"/>
      <c r="B218" s="41"/>
      <c r="C218" s="42"/>
    </row>
    <row r="219" spans="1:3" ht="12.75">
      <c r="A219" s="41"/>
      <c r="B219" s="41"/>
      <c r="C219" s="42"/>
    </row>
    <row r="220" spans="1:3" ht="12.75">
      <c r="A220" s="41"/>
      <c r="B220" s="41"/>
      <c r="C220" s="42"/>
    </row>
    <row r="221" spans="1:3" ht="12.75">
      <c r="A221" s="41"/>
      <c r="B221" s="41"/>
      <c r="C221" s="42"/>
    </row>
    <row r="222" spans="1:3" ht="12.75">
      <c r="A222" s="41"/>
      <c r="B222" s="41"/>
      <c r="C222" s="42"/>
    </row>
    <row r="223" spans="1:3" ht="12.75">
      <c r="A223" s="41"/>
      <c r="B223" s="41"/>
      <c r="C223" s="42"/>
    </row>
    <row r="224" spans="1:3" ht="12.75">
      <c r="A224" s="41"/>
      <c r="B224" s="41"/>
      <c r="C224" s="42"/>
    </row>
    <row r="225" spans="1:3" ht="12.75">
      <c r="A225" s="41"/>
      <c r="B225" s="41"/>
      <c r="C225" s="42"/>
    </row>
    <row r="226" spans="1:3" ht="12.75">
      <c r="A226" s="41"/>
      <c r="B226" s="41"/>
      <c r="C226" s="42"/>
    </row>
    <row r="227" spans="1:3" ht="12.75">
      <c r="A227" s="41"/>
      <c r="B227" s="41"/>
      <c r="C227" s="42"/>
    </row>
    <row r="228" spans="1:3" ht="12.75">
      <c r="A228" s="41"/>
      <c r="B228" s="41"/>
      <c r="C228" s="42"/>
    </row>
    <row r="229" spans="1:3" ht="12.75">
      <c r="A229" s="41"/>
      <c r="B229" s="41"/>
      <c r="C229" s="42"/>
    </row>
    <row r="230" spans="1:3" ht="12.75">
      <c r="A230" s="41"/>
      <c r="B230" s="41"/>
      <c r="C230" s="42"/>
    </row>
    <row r="231" spans="1:3" ht="12.75">
      <c r="A231" s="41"/>
      <c r="B231" s="41"/>
      <c r="C231" s="42"/>
    </row>
    <row r="232" spans="1:3" ht="12.75">
      <c r="A232" s="41"/>
      <c r="B232" s="41"/>
      <c r="C232" s="42"/>
    </row>
    <row r="233" spans="1:3" ht="12.75">
      <c r="A233" s="41"/>
      <c r="B233" s="41"/>
      <c r="C233" s="42"/>
    </row>
    <row r="234" spans="1:3" ht="12.75">
      <c r="A234" s="41"/>
      <c r="B234" s="41"/>
      <c r="C234" s="42"/>
    </row>
    <row r="235" spans="1:3" ht="12.75">
      <c r="A235" s="41"/>
      <c r="B235" s="41"/>
      <c r="C235" s="42"/>
    </row>
    <row r="236" spans="1:3" ht="12.75">
      <c r="A236" s="41"/>
      <c r="B236" s="41"/>
      <c r="C236" s="42"/>
    </row>
    <row r="237" spans="1:3" ht="12.75">
      <c r="A237" s="41"/>
      <c r="B237" s="41"/>
      <c r="C237" s="42"/>
    </row>
    <row r="238" spans="1:3" ht="12.75">
      <c r="A238" s="41"/>
      <c r="B238" s="41"/>
      <c r="C238" s="42"/>
    </row>
    <row r="239" spans="1:3" ht="12.75">
      <c r="A239" s="41"/>
      <c r="B239" s="41"/>
      <c r="C239" s="42"/>
    </row>
    <row r="240" spans="1:3" ht="12.75">
      <c r="A240" s="41"/>
      <c r="B240" s="41"/>
      <c r="C240" s="42"/>
    </row>
    <row r="241" spans="1:3" ht="12.75">
      <c r="A241" s="41"/>
      <c r="B241" s="41"/>
      <c r="C241" s="42"/>
    </row>
    <row r="242" spans="1:3" ht="12.75">
      <c r="A242" s="41"/>
      <c r="B242" s="41"/>
      <c r="C242" s="42"/>
    </row>
    <row r="243" spans="1:3" ht="12.75">
      <c r="A243" s="41"/>
      <c r="B243" s="41"/>
      <c r="C243" s="42"/>
    </row>
    <row r="244" spans="1:3" ht="12.75">
      <c r="A244" s="41"/>
      <c r="B244" s="41"/>
      <c r="C244" s="42"/>
    </row>
    <row r="245" spans="1:3" ht="12.75">
      <c r="A245" s="41"/>
      <c r="B245" s="41"/>
      <c r="C245" s="42"/>
    </row>
    <row r="246" spans="1:3" ht="12.75">
      <c r="A246" s="41"/>
      <c r="B246" s="41"/>
      <c r="C246" s="42"/>
    </row>
    <row r="247" spans="1:3" ht="12.75">
      <c r="A247" s="41"/>
      <c r="B247" s="41"/>
      <c r="C247" s="42"/>
    </row>
    <row r="248" spans="1:3" ht="12.75">
      <c r="A248" s="41"/>
      <c r="B248" s="41"/>
      <c r="C248" s="42"/>
    </row>
    <row r="249" spans="1:3" ht="12.75">
      <c r="A249" s="41"/>
      <c r="B249" s="41"/>
      <c r="C249" s="42"/>
    </row>
    <row r="250" spans="1:3" ht="12.75">
      <c r="A250" s="41"/>
      <c r="B250" s="41"/>
      <c r="C250" s="42"/>
    </row>
    <row r="251" spans="1:3" ht="12.75">
      <c r="A251" s="41"/>
      <c r="B251" s="41"/>
      <c r="C251" s="42"/>
    </row>
    <row r="252" spans="1:3" ht="12.75">
      <c r="A252" s="41"/>
      <c r="B252" s="41"/>
      <c r="C252" s="42"/>
    </row>
    <row r="253" spans="1:3" ht="12.75">
      <c r="A253" s="41"/>
      <c r="B253" s="41"/>
      <c r="C253" s="42"/>
    </row>
    <row r="254" spans="1:3" ht="12.75">
      <c r="A254" s="41"/>
      <c r="B254" s="41"/>
      <c r="C254" s="42"/>
    </row>
    <row r="255" spans="1:3" ht="12.75">
      <c r="A255" s="41"/>
      <c r="B255" s="41"/>
      <c r="C255" s="42"/>
    </row>
    <row r="256" spans="1:3" ht="12.75">
      <c r="A256" s="41"/>
      <c r="B256" s="41"/>
      <c r="C256" s="42"/>
    </row>
    <row r="257" spans="1:3" ht="12.75">
      <c r="A257" s="41"/>
      <c r="B257" s="41"/>
      <c r="C257" s="42"/>
    </row>
    <row r="258" spans="1:3" ht="12.75">
      <c r="A258" s="41"/>
      <c r="B258" s="41"/>
      <c r="C258" s="42"/>
    </row>
    <row r="259" spans="1:3" ht="12.75">
      <c r="A259" s="41"/>
      <c r="B259" s="41"/>
      <c r="C259" s="42"/>
    </row>
    <row r="260" spans="1:3" ht="12.75">
      <c r="A260" s="41"/>
      <c r="B260" s="41"/>
      <c r="C260" s="42"/>
    </row>
    <row r="261" spans="1:3" ht="12.75">
      <c r="A261" s="41"/>
      <c r="B261" s="41"/>
      <c r="C261" s="42"/>
    </row>
    <row r="262" spans="1:3" ht="12.75">
      <c r="A262" s="41"/>
      <c r="B262" s="41"/>
      <c r="C262" s="42"/>
    </row>
    <row r="263" spans="1:3" ht="12.75">
      <c r="A263" s="41"/>
      <c r="B263" s="41"/>
      <c r="C263" s="42"/>
    </row>
    <row r="264" spans="1:3" ht="12.75">
      <c r="A264" s="41"/>
      <c r="B264" s="41"/>
      <c r="C264" s="42"/>
    </row>
    <row r="265" spans="1:3" ht="12.75">
      <c r="A265" s="41"/>
      <c r="B265" s="41"/>
      <c r="C265" s="42"/>
    </row>
    <row r="266" spans="1:3" ht="12.75">
      <c r="A266" s="41"/>
      <c r="B266" s="41"/>
      <c r="C266" s="42"/>
    </row>
    <row r="267" spans="1:3" ht="12.75">
      <c r="A267" s="41"/>
      <c r="B267" s="41"/>
      <c r="C267" s="42"/>
    </row>
    <row r="268" spans="1:3" ht="12.75">
      <c r="A268" s="41"/>
      <c r="B268" s="41"/>
      <c r="C268" s="42"/>
    </row>
    <row r="269" spans="1:3" ht="12.75">
      <c r="A269" s="41"/>
      <c r="B269" s="41"/>
      <c r="C269" s="42"/>
    </row>
    <row r="270" spans="1:3" ht="12.75">
      <c r="A270" s="41"/>
      <c r="B270" s="41"/>
      <c r="C270" s="42"/>
    </row>
    <row r="271" spans="1:3" ht="12.75">
      <c r="A271" s="41"/>
      <c r="B271" s="41"/>
      <c r="C271" s="42"/>
    </row>
    <row r="272" spans="1:3" ht="12.75">
      <c r="A272" s="41"/>
      <c r="B272" s="41"/>
      <c r="C272" s="42"/>
    </row>
    <row r="273" spans="1:3" ht="12.75">
      <c r="A273" s="41"/>
      <c r="B273" s="41"/>
      <c r="C273" s="42"/>
    </row>
    <row r="274" spans="1:3" ht="12.75">
      <c r="A274" s="41"/>
      <c r="B274" s="41"/>
      <c r="C274" s="42"/>
    </row>
    <row r="275" spans="1:3" ht="12.75">
      <c r="A275" s="41"/>
      <c r="B275" s="41"/>
      <c r="C275" s="42"/>
    </row>
    <row r="276" spans="1:3" ht="12.75">
      <c r="A276" s="41"/>
      <c r="B276" s="41"/>
      <c r="C276" s="42"/>
    </row>
    <row r="277" spans="1:3" ht="12.75">
      <c r="A277" s="41"/>
      <c r="B277" s="41"/>
      <c r="C277" s="42"/>
    </row>
    <row r="278" spans="1:3" ht="12.75">
      <c r="A278" s="41"/>
      <c r="B278" s="41"/>
      <c r="C278" s="42"/>
    </row>
    <row r="279" spans="1:3" ht="12.75">
      <c r="A279" s="41"/>
      <c r="B279" s="41"/>
      <c r="C279" s="42"/>
    </row>
    <row r="280" spans="1:3" ht="12.75">
      <c r="A280" s="45"/>
      <c r="B280" s="45"/>
      <c r="C280" s="46"/>
    </row>
    <row r="281" spans="1:3" ht="12.75">
      <c r="A281" s="45"/>
      <c r="B281" s="45"/>
      <c r="C281" s="46"/>
    </row>
    <row r="282" spans="1:3" ht="12.75">
      <c r="A282" s="45"/>
      <c r="B282" s="45"/>
      <c r="C282" s="46"/>
    </row>
    <row r="283" spans="1:3" ht="12.75">
      <c r="A283" s="45"/>
      <c r="B283" s="45"/>
      <c r="C283" s="46"/>
    </row>
    <row r="284" spans="1:3" ht="12.75">
      <c r="A284" s="45"/>
      <c r="B284" s="45"/>
      <c r="C284" s="46"/>
    </row>
    <row r="285" spans="1:3" ht="12.75">
      <c r="A285" s="45"/>
      <c r="B285" s="45"/>
      <c r="C285" s="46"/>
    </row>
    <row r="286" spans="1:3" ht="12.75">
      <c r="A286" s="45"/>
      <c r="B286" s="45"/>
      <c r="C286" s="46"/>
    </row>
    <row r="287" spans="1:3" ht="12.75">
      <c r="A287" s="45"/>
      <c r="B287" s="45"/>
      <c r="C287" s="46"/>
    </row>
    <row r="288" spans="1:3" ht="12.75">
      <c r="A288" s="45"/>
      <c r="B288" s="45"/>
      <c r="C288" s="46"/>
    </row>
    <row r="289" spans="1:3" ht="12.75">
      <c r="A289" s="45"/>
      <c r="B289" s="45"/>
      <c r="C289" s="46"/>
    </row>
    <row r="290" spans="1:3" ht="12.75">
      <c r="A290" s="45"/>
      <c r="B290" s="45"/>
      <c r="C290" s="46"/>
    </row>
    <row r="291" spans="1:3" ht="12.75">
      <c r="A291" s="45"/>
      <c r="B291" s="45"/>
      <c r="C291" s="46"/>
    </row>
    <row r="292" spans="1:3" ht="12.75">
      <c r="A292" s="45"/>
      <c r="B292" s="45"/>
      <c r="C292" s="46"/>
    </row>
    <row r="293" spans="1:3" ht="12.75">
      <c r="A293" s="45"/>
      <c r="B293" s="45"/>
      <c r="C293" s="46"/>
    </row>
    <row r="294" spans="1:3" ht="12.75">
      <c r="A294" s="45"/>
      <c r="B294" s="45"/>
      <c r="C294" s="46"/>
    </row>
    <row r="295" spans="1:3" ht="12.75">
      <c r="A295" s="45"/>
      <c r="B295" s="45"/>
      <c r="C295" s="46"/>
    </row>
    <row r="296" spans="1:3" ht="12.75">
      <c r="A296" s="45"/>
      <c r="B296" s="45"/>
      <c r="C296" s="46"/>
    </row>
    <row r="297" spans="1:3" ht="12.75">
      <c r="A297" s="45"/>
      <c r="B297" s="45"/>
      <c r="C297" s="46"/>
    </row>
    <row r="298" spans="1:3" ht="12.75">
      <c r="A298" s="45"/>
      <c r="B298" s="45"/>
      <c r="C298" s="46"/>
    </row>
    <row r="299" spans="1:3" ht="12.75">
      <c r="A299" s="45"/>
      <c r="B299" s="45"/>
      <c r="C299" s="46"/>
    </row>
    <row r="300" spans="1:3" ht="12.75">
      <c r="A300" s="45"/>
      <c r="B300" s="45"/>
      <c r="C300" s="46"/>
    </row>
    <row r="301" spans="1:3" ht="12.75">
      <c r="A301" s="45"/>
      <c r="B301" s="45"/>
      <c r="C301" s="46"/>
    </row>
    <row r="302" spans="1:3" ht="12.75">
      <c r="A302" s="45"/>
      <c r="B302" s="45"/>
      <c r="C302" s="46"/>
    </row>
    <row r="303" spans="1:3" ht="12.75">
      <c r="A303" s="45"/>
      <c r="B303" s="45"/>
      <c r="C303" s="46"/>
    </row>
    <row r="304" spans="1:3" ht="12.75">
      <c r="A304" s="45"/>
      <c r="B304" s="45"/>
      <c r="C304" s="46"/>
    </row>
    <row r="305" spans="1:3" ht="12.75">
      <c r="A305" s="45"/>
      <c r="B305" s="45"/>
      <c r="C305" s="46"/>
    </row>
    <row r="306" spans="1:3" ht="12.75">
      <c r="A306" s="45"/>
      <c r="B306" s="45"/>
      <c r="C306" s="46"/>
    </row>
    <row r="307" spans="1:3" ht="12.75">
      <c r="A307" s="45"/>
      <c r="B307" s="45"/>
      <c r="C307" s="46"/>
    </row>
    <row r="308" spans="1:3" ht="12.75">
      <c r="A308" s="45"/>
      <c r="B308" s="45"/>
      <c r="C308" s="46"/>
    </row>
    <row r="309" spans="1:3" ht="12.75">
      <c r="A309" s="45"/>
      <c r="B309" s="45"/>
      <c r="C309" s="46"/>
    </row>
    <row r="310" spans="1:3" ht="12.75">
      <c r="A310" s="45"/>
      <c r="B310" s="45"/>
      <c r="C310" s="46"/>
    </row>
    <row r="311" spans="1:3" ht="12.75">
      <c r="A311" s="45"/>
      <c r="B311" s="45"/>
      <c r="C311" s="46"/>
    </row>
    <row r="312" spans="1:3" ht="12.75">
      <c r="A312" s="45"/>
      <c r="B312" s="45"/>
      <c r="C312" s="46"/>
    </row>
    <row r="313" spans="1:3" ht="12.75">
      <c r="A313" s="45"/>
      <c r="B313" s="45"/>
      <c r="C313" s="46"/>
    </row>
    <row r="314" spans="1:3" ht="12.75">
      <c r="A314" s="45"/>
      <c r="B314" s="45"/>
      <c r="C314" s="46"/>
    </row>
    <row r="315" spans="1:3" ht="12.75">
      <c r="A315" s="45"/>
      <c r="B315" s="45"/>
      <c r="C315" s="46"/>
    </row>
    <row r="316" spans="1:3" ht="12.75">
      <c r="A316" s="45"/>
      <c r="B316" s="45"/>
      <c r="C316" s="46"/>
    </row>
    <row r="317" spans="1:3" ht="12.75">
      <c r="A317" s="45"/>
      <c r="B317" s="45"/>
      <c r="C317" s="46"/>
    </row>
    <row r="318" spans="1:3" ht="12.75">
      <c r="A318" s="45"/>
      <c r="B318" s="45"/>
      <c r="C318" s="46"/>
    </row>
    <row r="319" spans="1:3" ht="12.75">
      <c r="A319" s="45"/>
      <c r="B319" s="45"/>
      <c r="C319" s="46"/>
    </row>
    <row r="320" spans="1:3" ht="12.75">
      <c r="A320" s="45"/>
      <c r="B320" s="45"/>
      <c r="C320" s="46"/>
    </row>
    <row r="321" spans="1:3" ht="12.75">
      <c r="A321" s="45"/>
      <c r="B321" s="45"/>
      <c r="C321" s="46"/>
    </row>
    <row r="322" spans="1:3" ht="12.75">
      <c r="A322" s="45"/>
      <c r="B322" s="45"/>
      <c r="C322" s="46"/>
    </row>
    <row r="323" spans="1:3" ht="12.75">
      <c r="A323" s="45"/>
      <c r="B323" s="45"/>
      <c r="C323" s="46"/>
    </row>
    <row r="324" spans="1:3" ht="12.75">
      <c r="A324" s="45"/>
      <c r="B324" s="45"/>
      <c r="C324" s="46"/>
    </row>
    <row r="325" spans="1:3" ht="12.75">
      <c r="A325" s="45"/>
      <c r="B325" s="45"/>
      <c r="C325" s="46"/>
    </row>
    <row r="326" spans="1:3" ht="12.75">
      <c r="A326" s="45"/>
      <c r="B326" s="45"/>
      <c r="C326" s="46"/>
    </row>
    <row r="327" spans="1:3" ht="12.75">
      <c r="A327" s="45"/>
      <c r="B327" s="45"/>
      <c r="C327" s="46"/>
    </row>
    <row r="328" spans="1:3" ht="12.75">
      <c r="A328" s="45"/>
      <c r="B328" s="45"/>
      <c r="C328" s="46"/>
    </row>
    <row r="329" spans="1:3" ht="12.75">
      <c r="A329" s="45"/>
      <c r="B329" s="45"/>
      <c r="C329" s="46"/>
    </row>
    <row r="330" spans="1:3" ht="12.75">
      <c r="A330" s="45"/>
      <c r="B330" s="45"/>
      <c r="C330" s="46"/>
    </row>
    <row r="331" spans="1:3" ht="12.75">
      <c r="A331" s="45"/>
      <c r="B331" s="45"/>
      <c r="C331" s="46"/>
    </row>
    <row r="332" spans="1:3" ht="12.75">
      <c r="A332" s="45"/>
      <c r="B332" s="45"/>
      <c r="C332" s="46"/>
    </row>
    <row r="333" spans="1:3" ht="12.75">
      <c r="A333" s="45"/>
      <c r="B333" s="45"/>
      <c r="C333" s="46"/>
    </row>
    <row r="334" spans="1:3" ht="12.75">
      <c r="A334" s="45"/>
      <c r="B334" s="45"/>
      <c r="C334" s="46"/>
    </row>
  </sheetData>
  <mergeCells count="10">
    <mergeCell ref="C1:D1"/>
    <mergeCell ref="A2:C2"/>
    <mergeCell ref="A6:C6"/>
    <mergeCell ref="A8:C8"/>
    <mergeCell ref="A102:C102"/>
    <mergeCell ref="A116:C116"/>
    <mergeCell ref="A12:C12"/>
    <mergeCell ref="A17:C17"/>
    <mergeCell ref="A55:C55"/>
    <mergeCell ref="A81:C81"/>
  </mergeCells>
  <printOptions horizontalCentered="1"/>
  <pageMargins left="0.984251968503937" right="0.7086614173228347" top="0.7874015748031497" bottom="0.984251968503937" header="0" footer="0.1968503937007874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zoomScale="75" zoomScaleNormal="75" zoomScaleSheetLayoutView="75" workbookViewId="0" topLeftCell="A1">
      <selection activeCell="A5" sqref="A5"/>
    </sheetView>
  </sheetViews>
  <sheetFormatPr defaultColWidth="9.140625" defaultRowHeight="12.75"/>
  <cols>
    <col min="1" max="1" width="4.57421875" style="586" customWidth="1"/>
    <col min="2" max="2" width="9.8515625" style="586" customWidth="1"/>
    <col min="3" max="3" width="20.140625" style="663" customWidth="1"/>
    <col min="4" max="4" width="24.57421875" style="663" customWidth="1"/>
    <col min="5" max="6" width="13.140625" style="586" customWidth="1"/>
    <col min="7" max="7" width="11.00390625" style="586" customWidth="1"/>
    <col min="8" max="8" width="13.7109375" style="655" customWidth="1"/>
    <col min="9" max="9" width="11.8515625" style="655" customWidth="1"/>
    <col min="10" max="10" width="11.57421875" style="655" customWidth="1"/>
    <col min="11" max="11" width="14.28125" style="655" customWidth="1"/>
    <col min="12" max="12" width="8.421875" style="655" customWidth="1"/>
    <col min="13" max="13" width="11.8515625" style="655" customWidth="1"/>
    <col min="14" max="14" width="14.28125" style="655" customWidth="1"/>
    <col min="15" max="15" width="9.421875" style="655" customWidth="1"/>
    <col min="16" max="16" width="15.7109375" style="655" customWidth="1"/>
    <col min="17" max="17" width="15.421875" style="655" customWidth="1"/>
    <col min="18" max="18" width="15.8515625" style="655" customWidth="1"/>
    <col min="19" max="19" width="16.00390625" style="586" customWidth="1"/>
    <col min="20" max="20" width="15.7109375" style="586" customWidth="1"/>
    <col min="21" max="21" width="9.8515625" style="586" bestFit="1" customWidth="1"/>
    <col min="22" max="16384" width="9.140625" style="586" customWidth="1"/>
  </cols>
  <sheetData>
    <row r="1" spans="1:20" ht="15.75">
      <c r="A1" s="582"/>
      <c r="B1" s="582"/>
      <c r="C1" s="583"/>
      <c r="D1" s="583"/>
      <c r="E1" s="582"/>
      <c r="F1" s="582"/>
      <c r="G1" s="582"/>
      <c r="H1" s="584"/>
      <c r="I1" s="584"/>
      <c r="J1" s="584"/>
      <c r="K1" s="584"/>
      <c r="L1" s="584"/>
      <c r="M1" s="584"/>
      <c r="N1" s="584"/>
      <c r="O1" s="584"/>
      <c r="P1" s="585"/>
      <c r="Q1" s="1588" t="s">
        <v>724</v>
      </c>
      <c r="R1" s="1588"/>
      <c r="S1" s="1588"/>
      <c r="T1" s="582"/>
    </row>
    <row r="2" spans="1:20" ht="15.75">
      <c r="A2" s="582"/>
      <c r="B2" s="582"/>
      <c r="C2" s="583"/>
      <c r="D2" s="583"/>
      <c r="E2" s="582"/>
      <c r="F2" s="582"/>
      <c r="G2" s="582"/>
      <c r="H2" s="584"/>
      <c r="I2" s="584"/>
      <c r="J2" s="584"/>
      <c r="K2" s="584"/>
      <c r="L2" s="584"/>
      <c r="M2" s="584"/>
      <c r="N2" s="584"/>
      <c r="O2" s="584"/>
      <c r="P2" s="584"/>
      <c r="Q2" s="1588" t="s">
        <v>629</v>
      </c>
      <c r="R2" s="1588"/>
      <c r="S2" s="1588"/>
      <c r="T2" s="582"/>
    </row>
    <row r="3" spans="1:20" ht="15.75">
      <c r="A3" s="582"/>
      <c r="B3" s="582"/>
      <c r="C3" s="583"/>
      <c r="D3" s="583"/>
      <c r="E3" s="582"/>
      <c r="F3" s="582"/>
      <c r="G3" s="582"/>
      <c r="H3" s="584"/>
      <c r="I3" s="584"/>
      <c r="J3" s="584"/>
      <c r="K3" s="584"/>
      <c r="L3" s="584"/>
      <c r="M3" s="584"/>
      <c r="N3" s="584"/>
      <c r="O3" s="584"/>
      <c r="P3" s="584"/>
      <c r="Q3" s="1588" t="s">
        <v>707</v>
      </c>
      <c r="R3" s="1588"/>
      <c r="S3" s="1588"/>
      <c r="T3" s="582"/>
    </row>
    <row r="4" spans="1:20" ht="15.75">
      <c r="A4" s="582"/>
      <c r="B4" s="582"/>
      <c r="C4" s="583"/>
      <c r="D4" s="583"/>
      <c r="E4" s="582"/>
      <c r="F4" s="582"/>
      <c r="G4" s="582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2"/>
      <c r="T4" s="582"/>
    </row>
    <row r="5" spans="1:20" ht="33">
      <c r="A5" s="582"/>
      <c r="B5" s="582"/>
      <c r="C5" s="583"/>
      <c r="D5" s="583"/>
      <c r="E5" s="582"/>
      <c r="F5" s="582"/>
      <c r="G5" s="582"/>
      <c r="H5" s="587"/>
      <c r="I5" s="584"/>
      <c r="J5" s="584"/>
      <c r="K5" s="584"/>
      <c r="L5" s="584"/>
      <c r="M5" s="584"/>
      <c r="N5" s="584"/>
      <c r="O5" s="584"/>
      <c r="P5" s="584"/>
      <c r="Q5" s="584"/>
      <c r="R5" s="584"/>
      <c r="S5" s="582"/>
      <c r="T5" s="582"/>
    </row>
    <row r="6" spans="1:20" ht="69" customHeight="1">
      <c r="A6" s="1631" t="s">
        <v>747</v>
      </c>
      <c r="B6" s="1631"/>
      <c r="C6" s="1631"/>
      <c r="D6" s="1631"/>
      <c r="E6" s="1631"/>
      <c r="F6" s="1631"/>
      <c r="G6" s="1631"/>
      <c r="H6" s="1631"/>
      <c r="I6" s="1631"/>
      <c r="J6" s="1631"/>
      <c r="K6" s="1631"/>
      <c r="L6" s="1631"/>
      <c r="M6" s="1631"/>
      <c r="N6" s="1631"/>
      <c r="O6" s="1631"/>
      <c r="P6" s="1631"/>
      <c r="Q6" s="1631"/>
      <c r="R6" s="1631"/>
      <c r="S6" s="1631"/>
      <c r="T6" s="1631"/>
    </row>
    <row r="7" spans="1:20" ht="15.75">
      <c r="A7" s="1632" t="s">
        <v>308</v>
      </c>
      <c r="B7" s="1632"/>
      <c r="C7" s="1632"/>
      <c r="D7" s="1632"/>
      <c r="E7" s="1632"/>
      <c r="F7" s="1632"/>
      <c r="G7" s="1632"/>
      <c r="H7" s="1632"/>
      <c r="I7" s="1632"/>
      <c r="J7" s="1632"/>
      <c r="K7" s="1632"/>
      <c r="L7" s="1632"/>
      <c r="M7" s="1632"/>
      <c r="N7" s="1632"/>
      <c r="O7" s="1632"/>
      <c r="P7" s="1632"/>
      <c r="Q7" s="1632"/>
      <c r="R7" s="1632"/>
      <c r="S7" s="1632"/>
      <c r="T7" s="1632"/>
    </row>
    <row r="8" spans="1:20" ht="15.75">
      <c r="A8" s="1610"/>
      <c r="B8" s="1610"/>
      <c r="C8" s="1610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0"/>
      <c r="S8" s="1610"/>
      <c r="T8" s="1610"/>
    </row>
    <row r="9" spans="1:20" ht="33">
      <c r="A9" s="582"/>
      <c r="B9" s="582"/>
      <c r="C9" s="583"/>
      <c r="D9" s="583"/>
      <c r="E9" s="582"/>
      <c r="F9" s="582"/>
      <c r="G9" s="582"/>
      <c r="H9" s="588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2"/>
      <c r="T9" s="582"/>
    </row>
    <row r="10" spans="1:20" ht="15.75">
      <c r="A10" s="582"/>
      <c r="B10" s="582"/>
      <c r="C10" s="583"/>
      <c r="D10" s="583"/>
      <c r="E10" s="582"/>
      <c r="F10" s="582"/>
      <c r="G10" s="582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2"/>
      <c r="T10" s="584" t="s">
        <v>183</v>
      </c>
    </row>
    <row r="11" spans="1:20" ht="16.5" thickBot="1">
      <c r="A11" s="582"/>
      <c r="B11" s="589"/>
      <c r="C11" s="583"/>
      <c r="D11" s="583"/>
      <c r="E11" s="582"/>
      <c r="F11" s="582"/>
      <c r="G11" s="582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2"/>
      <c r="T11" s="582"/>
    </row>
    <row r="12" spans="1:20" s="594" customFormat="1" ht="18.75" customHeight="1" thickBot="1">
      <c r="A12" s="589"/>
      <c r="B12" s="589"/>
      <c r="C12" s="590"/>
      <c r="D12" s="590"/>
      <c r="E12" s="589"/>
      <c r="F12" s="591" t="s">
        <v>18</v>
      </c>
      <c r="G12" s="592"/>
      <c r="H12" s="1633" t="s">
        <v>19</v>
      </c>
      <c r="I12" s="1634"/>
      <c r="J12" s="1634"/>
      <c r="K12" s="1634"/>
      <c r="L12" s="1634"/>
      <c r="M12" s="1634"/>
      <c r="N12" s="1634"/>
      <c r="O12" s="1634"/>
      <c r="P12" s="1634"/>
      <c r="Q12" s="1634"/>
      <c r="R12" s="1635"/>
      <c r="S12" s="593">
        <v>2006</v>
      </c>
      <c r="T12" s="591">
        <v>2007</v>
      </c>
    </row>
    <row r="13" spans="1:20" s="594" customFormat="1" ht="42" customHeight="1">
      <c r="A13" s="1629" t="s">
        <v>419</v>
      </c>
      <c r="B13" s="1600" t="s">
        <v>725</v>
      </c>
      <c r="C13" s="1600" t="s">
        <v>726</v>
      </c>
      <c r="D13" s="1600" t="s">
        <v>21</v>
      </c>
      <c r="E13" s="1600" t="s">
        <v>727</v>
      </c>
      <c r="F13" s="1600" t="s">
        <v>22</v>
      </c>
      <c r="G13" s="595" t="s">
        <v>298</v>
      </c>
      <c r="H13" s="1636" t="s">
        <v>728</v>
      </c>
      <c r="I13" s="1639" t="s">
        <v>195</v>
      </c>
      <c r="J13" s="1639"/>
      <c r="K13" s="1639"/>
      <c r="L13" s="1639"/>
      <c r="M13" s="1639"/>
      <c r="N13" s="1639"/>
      <c r="O13" s="1639"/>
      <c r="P13" s="1640"/>
      <c r="Q13" s="1640"/>
      <c r="R13" s="1591" t="s">
        <v>29</v>
      </c>
      <c r="S13" s="1594" t="s">
        <v>729</v>
      </c>
      <c r="T13" s="1591" t="s">
        <v>730</v>
      </c>
    </row>
    <row r="14" spans="1:20" s="594" customFormat="1" ht="32.25" customHeight="1">
      <c r="A14" s="1617"/>
      <c r="B14" s="1602"/>
      <c r="C14" s="1601"/>
      <c r="D14" s="1602"/>
      <c r="E14" s="1602"/>
      <c r="F14" s="1601"/>
      <c r="G14" s="596" t="s">
        <v>296</v>
      </c>
      <c r="H14" s="1637"/>
      <c r="I14" s="1614" t="s">
        <v>731</v>
      </c>
      <c r="J14" s="1627" t="s">
        <v>23</v>
      </c>
      <c r="K14" s="1627" t="s">
        <v>24</v>
      </c>
      <c r="L14" s="1627" t="s">
        <v>732</v>
      </c>
      <c r="M14" s="1614" t="s">
        <v>733</v>
      </c>
      <c r="N14" s="1625" t="s">
        <v>195</v>
      </c>
      <c r="O14" s="1625"/>
      <c r="P14" s="1626"/>
      <c r="Q14" s="1626"/>
      <c r="R14" s="1592"/>
      <c r="S14" s="1595"/>
      <c r="T14" s="1592"/>
    </row>
    <row r="15" spans="1:20" s="604" customFormat="1" ht="48.75" customHeight="1" thickBot="1">
      <c r="A15" s="1630"/>
      <c r="B15" s="1603"/>
      <c r="C15" s="600" t="s">
        <v>20</v>
      </c>
      <c r="D15" s="1603"/>
      <c r="E15" s="1603"/>
      <c r="F15" s="601" t="s">
        <v>734</v>
      </c>
      <c r="G15" s="602" t="s">
        <v>297</v>
      </c>
      <c r="H15" s="1638"/>
      <c r="I15" s="1615"/>
      <c r="J15" s="1628"/>
      <c r="K15" s="1628"/>
      <c r="L15" s="1628"/>
      <c r="M15" s="1615"/>
      <c r="N15" s="603" t="s">
        <v>25</v>
      </c>
      <c r="O15" s="603" t="s">
        <v>26</v>
      </c>
      <c r="P15" s="603" t="s">
        <v>735</v>
      </c>
      <c r="Q15" s="603" t="s">
        <v>714</v>
      </c>
      <c r="R15" s="1593"/>
      <c r="S15" s="1596"/>
      <c r="T15" s="1593"/>
    </row>
    <row r="16" spans="1:20" s="612" customFormat="1" ht="16.5" thickBot="1">
      <c r="A16" s="605">
        <v>1</v>
      </c>
      <c r="B16" s="606">
        <f>A16+1</f>
        <v>2</v>
      </c>
      <c r="C16" s="606">
        <v>3</v>
      </c>
      <c r="D16" s="606">
        <v>4</v>
      </c>
      <c r="E16" s="606">
        <v>5</v>
      </c>
      <c r="F16" s="606">
        <v>6</v>
      </c>
      <c r="G16" s="607">
        <v>7</v>
      </c>
      <c r="H16" s="608">
        <v>8</v>
      </c>
      <c r="I16" s="609">
        <v>9</v>
      </c>
      <c r="J16" s="609">
        <v>10</v>
      </c>
      <c r="K16" s="609">
        <v>11</v>
      </c>
      <c r="L16" s="609">
        <v>12</v>
      </c>
      <c r="M16" s="609">
        <v>13</v>
      </c>
      <c r="N16" s="609">
        <f>M16+1</f>
        <v>14</v>
      </c>
      <c r="O16" s="609">
        <f>N16+1</f>
        <v>15</v>
      </c>
      <c r="P16" s="609">
        <f>O16+1</f>
        <v>16</v>
      </c>
      <c r="Q16" s="609">
        <f>P16+1</f>
        <v>17</v>
      </c>
      <c r="R16" s="610">
        <v>18</v>
      </c>
      <c r="S16" s="611">
        <f>R16+1</f>
        <v>19</v>
      </c>
      <c r="T16" s="610">
        <f>S16+1</f>
        <v>20</v>
      </c>
    </row>
    <row r="17" spans="1:20" s="612" customFormat="1" ht="31.5" customHeight="1">
      <c r="A17" s="1597">
        <v>1</v>
      </c>
      <c r="B17" s="1598" t="s">
        <v>736</v>
      </c>
      <c r="C17" s="613" t="s">
        <v>737</v>
      </c>
      <c r="D17" s="1604" t="s">
        <v>738</v>
      </c>
      <c r="E17" s="1589" t="s">
        <v>739</v>
      </c>
      <c r="F17" s="614">
        <v>2665080</v>
      </c>
      <c r="G17" s="615" t="s">
        <v>740</v>
      </c>
      <c r="H17" s="616">
        <f>I17+M17</f>
        <v>1237208</v>
      </c>
      <c r="I17" s="617">
        <f>J17+K17</f>
        <v>944300</v>
      </c>
      <c r="J17" s="618">
        <v>884300</v>
      </c>
      <c r="K17" s="618">
        <v>60000</v>
      </c>
      <c r="L17" s="619">
        <f>I17*100/H17</f>
        <v>76.32508034218984</v>
      </c>
      <c r="M17" s="617">
        <f>N17+O17</f>
        <v>292908</v>
      </c>
      <c r="N17" s="617">
        <f>P17+Q17</f>
        <v>288908</v>
      </c>
      <c r="O17" s="618">
        <v>4000</v>
      </c>
      <c r="P17" s="618">
        <v>272908</v>
      </c>
      <c r="Q17" s="618">
        <v>16000</v>
      </c>
      <c r="R17" s="620">
        <f>I17</f>
        <v>944300</v>
      </c>
      <c r="S17" s="621">
        <v>606450</v>
      </c>
      <c r="T17" s="620">
        <f>-R17-S17+1998807+3</f>
        <v>448060</v>
      </c>
    </row>
    <row r="18" spans="1:20" ht="31.5" customHeight="1">
      <c r="A18" s="1597"/>
      <c r="B18" s="1598"/>
      <c r="C18" s="1599" t="s">
        <v>741</v>
      </c>
      <c r="D18" s="1605"/>
      <c r="E18" s="1589"/>
      <c r="F18" s="1590">
        <v>1998810</v>
      </c>
      <c r="G18" s="615" t="s">
        <v>293</v>
      </c>
      <c r="H18" s="622">
        <f>I18+M18</f>
        <v>0</v>
      </c>
      <c r="I18" s="623">
        <f>J18+K18</f>
        <v>-16391</v>
      </c>
      <c r="J18" s="624">
        <v>-16391</v>
      </c>
      <c r="K18" s="624">
        <v>0</v>
      </c>
      <c r="L18" s="625" t="s">
        <v>684</v>
      </c>
      <c r="M18" s="623">
        <f>N18+O18</f>
        <v>16391</v>
      </c>
      <c r="N18" s="623">
        <f>P18+Q18</f>
        <v>16391</v>
      </c>
      <c r="O18" s="624">
        <v>0</v>
      </c>
      <c r="P18" s="624">
        <v>16391</v>
      </c>
      <c r="Q18" s="624">
        <v>0</v>
      </c>
      <c r="R18" s="626">
        <v>-16391</v>
      </c>
      <c r="S18" s="627">
        <v>0</v>
      </c>
      <c r="T18" s="626">
        <v>0</v>
      </c>
    </row>
    <row r="19" spans="1:20" ht="30.75" customHeight="1" thickBot="1">
      <c r="A19" s="1597"/>
      <c r="B19" s="1598"/>
      <c r="C19" s="1599"/>
      <c r="D19" s="1606"/>
      <c r="E19" s="1589"/>
      <c r="F19" s="1590"/>
      <c r="G19" s="628" t="s">
        <v>294</v>
      </c>
      <c r="H19" s="629">
        <f>H17+H18</f>
        <v>1237208</v>
      </c>
      <c r="I19" s="630">
        <f>I17+I18</f>
        <v>927909</v>
      </c>
      <c r="J19" s="630">
        <f>J17+J18</f>
        <v>867909</v>
      </c>
      <c r="K19" s="630">
        <f>K17+K18</f>
        <v>60000</v>
      </c>
      <c r="L19" s="630">
        <f>I19*100/H19</f>
        <v>75.00024248145826</v>
      </c>
      <c r="M19" s="630">
        <f aca="true" t="shared" si="0" ref="M19:T19">M17+M18</f>
        <v>309299</v>
      </c>
      <c r="N19" s="630">
        <f t="shared" si="0"/>
        <v>305299</v>
      </c>
      <c r="O19" s="630">
        <f t="shared" si="0"/>
        <v>4000</v>
      </c>
      <c r="P19" s="630">
        <f t="shared" si="0"/>
        <v>289299</v>
      </c>
      <c r="Q19" s="630">
        <f t="shared" si="0"/>
        <v>16000</v>
      </c>
      <c r="R19" s="631">
        <f t="shared" si="0"/>
        <v>927909</v>
      </c>
      <c r="S19" s="632">
        <f t="shared" si="0"/>
        <v>606450</v>
      </c>
      <c r="T19" s="631">
        <f t="shared" si="0"/>
        <v>448060</v>
      </c>
    </row>
    <row r="20" spans="1:20" ht="31.5" customHeight="1" hidden="1" thickBot="1">
      <c r="A20" s="1607">
        <v>2</v>
      </c>
      <c r="B20" s="1598" t="s">
        <v>742</v>
      </c>
      <c r="C20" s="613" t="s">
        <v>743</v>
      </c>
      <c r="D20" s="1604" t="s">
        <v>744</v>
      </c>
      <c r="E20" s="1589" t="s">
        <v>739</v>
      </c>
      <c r="F20" s="614">
        <v>1151680</v>
      </c>
      <c r="G20" s="633" t="s">
        <v>292</v>
      </c>
      <c r="H20" s="634">
        <f>I20+M20</f>
        <v>700640</v>
      </c>
      <c r="I20" s="614">
        <f>J20+K20</f>
        <v>525480</v>
      </c>
      <c r="J20" s="635">
        <v>417100</v>
      </c>
      <c r="K20" s="635">
        <v>108380</v>
      </c>
      <c r="L20" s="625">
        <f>I20*100/H20</f>
        <v>75</v>
      </c>
      <c r="M20" s="614">
        <f>N20+O20</f>
        <v>175160</v>
      </c>
      <c r="N20" s="614">
        <f>P20+Q20</f>
        <v>175160</v>
      </c>
      <c r="O20" s="635">
        <v>0</v>
      </c>
      <c r="P20" s="635">
        <v>139030</v>
      </c>
      <c r="Q20" s="635">
        <v>36130</v>
      </c>
      <c r="R20" s="636">
        <f>I20</f>
        <v>525480</v>
      </c>
      <c r="S20" s="637">
        <v>233180</v>
      </c>
      <c r="T20" s="636">
        <v>105100</v>
      </c>
    </row>
    <row r="21" spans="1:20" ht="33" customHeight="1" hidden="1" thickBot="1">
      <c r="A21" s="1608"/>
      <c r="B21" s="1598"/>
      <c r="C21" s="1599" t="s">
        <v>745</v>
      </c>
      <c r="D21" s="1605"/>
      <c r="E21" s="1589"/>
      <c r="F21" s="1590">
        <v>863760</v>
      </c>
      <c r="G21" s="633" t="s">
        <v>293</v>
      </c>
      <c r="H21" s="622">
        <f>I21+M21</f>
        <v>0</v>
      </c>
      <c r="I21" s="623">
        <f>J21+K21</f>
        <v>0</v>
      </c>
      <c r="J21" s="624">
        <v>0</v>
      </c>
      <c r="K21" s="624">
        <v>0</v>
      </c>
      <c r="L21" s="625" t="s">
        <v>684</v>
      </c>
      <c r="M21" s="623">
        <f>N21+O21</f>
        <v>0</v>
      </c>
      <c r="N21" s="623">
        <f>P21+Q21</f>
        <v>0</v>
      </c>
      <c r="O21" s="624">
        <v>0</v>
      </c>
      <c r="P21" s="624">
        <v>0</v>
      </c>
      <c r="Q21" s="624">
        <v>0</v>
      </c>
      <c r="R21" s="626">
        <v>0</v>
      </c>
      <c r="S21" s="627">
        <v>0</v>
      </c>
      <c r="T21" s="626">
        <v>0</v>
      </c>
    </row>
    <row r="22" spans="1:20" ht="31.5" customHeight="1" hidden="1" thickBot="1">
      <c r="A22" s="1609"/>
      <c r="B22" s="1598"/>
      <c r="C22" s="1599"/>
      <c r="D22" s="1606"/>
      <c r="E22" s="1589"/>
      <c r="F22" s="1590"/>
      <c r="G22" s="633" t="s">
        <v>294</v>
      </c>
      <c r="H22" s="629">
        <f>H20+H21</f>
        <v>700640</v>
      </c>
      <c r="I22" s="630">
        <f>I20+I21</f>
        <v>525480</v>
      </c>
      <c r="J22" s="630">
        <f>J20+J21</f>
        <v>417100</v>
      </c>
      <c r="K22" s="630">
        <f>K20+K21</f>
        <v>108380</v>
      </c>
      <c r="L22" s="630">
        <f>I22*100/H22</f>
        <v>75</v>
      </c>
      <c r="M22" s="630">
        <f aca="true" t="shared" si="1" ref="M22:T22">M20+M21</f>
        <v>175160</v>
      </c>
      <c r="N22" s="630">
        <f t="shared" si="1"/>
        <v>175160</v>
      </c>
      <c r="O22" s="630">
        <f t="shared" si="1"/>
        <v>0</v>
      </c>
      <c r="P22" s="630">
        <f t="shared" si="1"/>
        <v>139030</v>
      </c>
      <c r="Q22" s="630">
        <f t="shared" si="1"/>
        <v>36130</v>
      </c>
      <c r="R22" s="631">
        <f t="shared" si="1"/>
        <v>525480</v>
      </c>
      <c r="S22" s="632">
        <f t="shared" si="1"/>
        <v>233180</v>
      </c>
      <c r="T22" s="631">
        <f t="shared" si="1"/>
        <v>105100</v>
      </c>
    </row>
    <row r="23" spans="1:20" s="594" customFormat="1" ht="31.5" customHeight="1">
      <c r="A23" s="1616"/>
      <c r="B23" s="1619"/>
      <c r="C23" s="1621" t="s">
        <v>937</v>
      </c>
      <c r="D23" s="1606"/>
      <c r="E23" s="1611"/>
      <c r="F23" s="597">
        <f>F17+F20</f>
        <v>3816760</v>
      </c>
      <c r="G23" s="599" t="s">
        <v>292</v>
      </c>
      <c r="H23" s="638">
        <f>H17+H20</f>
        <v>1937848</v>
      </c>
      <c r="I23" s="639">
        <f>I17+I20</f>
        <v>1469780</v>
      </c>
      <c r="J23" s="639">
        <f>J17+J20</f>
        <v>1301400</v>
      </c>
      <c r="K23" s="639">
        <f>K17+K20</f>
        <v>168380</v>
      </c>
      <c r="L23" s="639" t="s">
        <v>684</v>
      </c>
      <c r="M23" s="639">
        <f aca="true" t="shared" si="2" ref="M23:T23">M17+M20</f>
        <v>468068</v>
      </c>
      <c r="N23" s="639">
        <f t="shared" si="2"/>
        <v>464068</v>
      </c>
      <c r="O23" s="639">
        <f t="shared" si="2"/>
        <v>4000</v>
      </c>
      <c r="P23" s="639">
        <f t="shared" si="2"/>
        <v>411938</v>
      </c>
      <c r="Q23" s="639">
        <f t="shared" si="2"/>
        <v>52130</v>
      </c>
      <c r="R23" s="640">
        <f t="shared" si="2"/>
        <v>1469780</v>
      </c>
      <c r="S23" s="641">
        <f t="shared" si="2"/>
        <v>839630</v>
      </c>
      <c r="T23" s="642">
        <f t="shared" si="2"/>
        <v>553160</v>
      </c>
    </row>
    <row r="24" spans="1:20" s="594" customFormat="1" ht="31.5" customHeight="1">
      <c r="A24" s="1617"/>
      <c r="B24" s="1598"/>
      <c r="C24" s="1602"/>
      <c r="D24" s="1599"/>
      <c r="E24" s="1612"/>
      <c r="F24" s="1614">
        <f>F18+F21</f>
        <v>2862570</v>
      </c>
      <c r="G24" s="599" t="s">
        <v>293</v>
      </c>
      <c r="H24" s="643">
        <f>H18</f>
        <v>0</v>
      </c>
      <c r="I24" s="598">
        <f>I18</f>
        <v>-16391</v>
      </c>
      <c r="J24" s="598">
        <f>J18</f>
        <v>-16391</v>
      </c>
      <c r="K24" s="598">
        <f>K18</f>
        <v>0</v>
      </c>
      <c r="L24" s="644" t="s">
        <v>684</v>
      </c>
      <c r="M24" s="598">
        <f aca="true" t="shared" si="3" ref="M24:T24">M18</f>
        <v>16391</v>
      </c>
      <c r="N24" s="598">
        <f t="shared" si="3"/>
        <v>16391</v>
      </c>
      <c r="O24" s="598">
        <f t="shared" si="3"/>
        <v>0</v>
      </c>
      <c r="P24" s="598">
        <f t="shared" si="3"/>
        <v>16391</v>
      </c>
      <c r="Q24" s="598">
        <f t="shared" si="3"/>
        <v>0</v>
      </c>
      <c r="R24" s="645">
        <f t="shared" si="3"/>
        <v>-16391</v>
      </c>
      <c r="S24" s="646">
        <f t="shared" si="3"/>
        <v>0</v>
      </c>
      <c r="T24" s="647">
        <f t="shared" si="3"/>
        <v>0</v>
      </c>
    </row>
    <row r="25" spans="1:21" ht="31.5" customHeight="1" thickBot="1">
      <c r="A25" s="1618"/>
      <c r="B25" s="1620"/>
      <c r="C25" s="1622"/>
      <c r="D25" s="1622"/>
      <c r="E25" s="1613"/>
      <c r="F25" s="1615"/>
      <c r="G25" s="648" t="s">
        <v>294</v>
      </c>
      <c r="H25" s="649">
        <f>H23+H24</f>
        <v>1937848</v>
      </c>
      <c r="I25" s="650">
        <f>I23+I24</f>
        <v>1453389</v>
      </c>
      <c r="J25" s="650">
        <f>J23+J24</f>
        <v>1285009</v>
      </c>
      <c r="K25" s="650">
        <f>K23+K24</f>
        <v>168380</v>
      </c>
      <c r="L25" s="651" t="s">
        <v>684</v>
      </c>
      <c r="M25" s="650">
        <f aca="true" t="shared" si="4" ref="M25:T25">M23+M24</f>
        <v>484459</v>
      </c>
      <c r="N25" s="650">
        <f t="shared" si="4"/>
        <v>480459</v>
      </c>
      <c r="O25" s="650">
        <f t="shared" si="4"/>
        <v>4000</v>
      </c>
      <c r="P25" s="650">
        <f t="shared" si="4"/>
        <v>428329</v>
      </c>
      <c r="Q25" s="650">
        <f t="shared" si="4"/>
        <v>52130</v>
      </c>
      <c r="R25" s="652">
        <f t="shared" si="4"/>
        <v>1453389</v>
      </c>
      <c r="S25" s="653">
        <f t="shared" si="4"/>
        <v>839630</v>
      </c>
      <c r="T25" s="654">
        <f t="shared" si="4"/>
        <v>553160</v>
      </c>
      <c r="U25" s="655"/>
    </row>
    <row r="26" spans="1:20" ht="15.75">
      <c r="A26" s="589"/>
      <c r="B26" s="589"/>
      <c r="C26" s="589"/>
      <c r="D26" s="583"/>
      <c r="E26" s="582"/>
      <c r="F26" s="582"/>
      <c r="G26" s="582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4"/>
      <c r="S26" s="582"/>
      <c r="T26" s="582"/>
    </row>
    <row r="27" spans="1:20" ht="32.25" customHeight="1">
      <c r="A27" s="1610" t="s">
        <v>746</v>
      </c>
      <c r="B27" s="1610"/>
      <c r="C27" s="1610"/>
      <c r="D27" s="583"/>
      <c r="E27" s="582"/>
      <c r="F27" s="656"/>
      <c r="G27" s="582"/>
      <c r="H27" s="657"/>
      <c r="I27" s="658"/>
      <c r="J27" s="659"/>
      <c r="K27" s="660"/>
      <c r="L27" s="584"/>
      <c r="M27" s="584"/>
      <c r="N27" s="584"/>
      <c r="O27" s="584"/>
      <c r="P27" s="584"/>
      <c r="Q27" s="584"/>
      <c r="R27" s="584"/>
      <c r="S27" s="582"/>
      <c r="T27" s="584"/>
    </row>
    <row r="28" spans="1:20" ht="15" customHeight="1">
      <c r="A28" s="1624" t="s">
        <v>748</v>
      </c>
      <c r="B28" s="1624"/>
      <c r="C28" s="1624"/>
      <c r="D28" s="583"/>
      <c r="E28" s="582"/>
      <c r="F28" s="661"/>
      <c r="G28" s="661"/>
      <c r="H28" s="657"/>
      <c r="I28" s="658"/>
      <c r="J28" s="660"/>
      <c r="K28" s="660"/>
      <c r="L28" s="584"/>
      <c r="M28" s="584"/>
      <c r="N28" s="584"/>
      <c r="O28" s="584"/>
      <c r="P28" s="584"/>
      <c r="Q28" s="584"/>
      <c r="R28" s="584"/>
      <c r="S28" s="582"/>
      <c r="T28" s="582"/>
    </row>
    <row r="29" spans="1:20" ht="15.75">
      <c r="A29" s="1624" t="s">
        <v>749</v>
      </c>
      <c r="B29" s="1624"/>
      <c r="C29" s="1624"/>
      <c r="D29" s="583"/>
      <c r="E29" s="582"/>
      <c r="F29" s="661"/>
      <c r="G29" s="661"/>
      <c r="H29" s="657"/>
      <c r="I29" s="658"/>
      <c r="J29" s="660"/>
      <c r="K29" s="660"/>
      <c r="L29" s="584"/>
      <c r="M29" s="584"/>
      <c r="N29" s="584"/>
      <c r="O29" s="584"/>
      <c r="P29" s="584"/>
      <c r="Q29" s="584"/>
      <c r="R29" s="584"/>
      <c r="S29" s="582"/>
      <c r="T29" s="582"/>
    </row>
    <row r="30" spans="1:20" ht="15.75">
      <c r="A30" s="1624" t="s">
        <v>750</v>
      </c>
      <c r="B30" s="1624"/>
      <c r="C30" s="1624"/>
      <c r="D30" s="583"/>
      <c r="E30" s="582"/>
      <c r="F30" s="582"/>
      <c r="G30" s="582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2"/>
      <c r="T30" s="582"/>
    </row>
    <row r="31" spans="1:20" ht="34.5" customHeight="1">
      <c r="A31" s="582"/>
      <c r="B31" s="582"/>
      <c r="C31" s="583"/>
      <c r="D31" s="583"/>
      <c r="E31" s="582"/>
      <c r="F31" s="582"/>
      <c r="G31" s="582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2"/>
      <c r="T31" s="582"/>
    </row>
    <row r="32" spans="1:20" ht="0.75" customHeight="1">
      <c r="A32" s="582"/>
      <c r="B32" s="582"/>
      <c r="C32" s="583"/>
      <c r="D32" s="583"/>
      <c r="E32" s="582"/>
      <c r="F32" s="582"/>
      <c r="G32" s="582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2"/>
      <c r="T32" s="582"/>
    </row>
    <row r="33" spans="1:20" ht="15.75" hidden="1">
      <c r="A33" s="582"/>
      <c r="B33" s="582"/>
      <c r="C33" s="583"/>
      <c r="D33" s="583"/>
      <c r="E33" s="582"/>
      <c r="F33" s="582"/>
      <c r="G33" s="582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2"/>
      <c r="T33" s="582"/>
    </row>
    <row r="34" spans="1:20" ht="27.75" customHeight="1">
      <c r="A34" s="1623"/>
      <c r="B34" s="1623"/>
      <c r="C34" s="1623"/>
      <c r="D34" s="583"/>
      <c r="E34" s="582"/>
      <c r="F34" s="582"/>
      <c r="G34" s="582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2"/>
      <c r="T34" s="582"/>
    </row>
    <row r="35" spans="1:20" ht="15.75">
      <c r="A35" s="582"/>
      <c r="B35" s="582"/>
      <c r="C35" s="583"/>
      <c r="D35" s="583"/>
      <c r="E35" s="582"/>
      <c r="F35" s="582"/>
      <c r="G35" s="582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2"/>
      <c r="T35" s="582"/>
    </row>
    <row r="36" spans="1:20" ht="14.25" customHeight="1">
      <c r="A36" s="582"/>
      <c r="B36" s="582"/>
      <c r="C36" s="583"/>
      <c r="D36" s="583"/>
      <c r="E36" s="582"/>
      <c r="F36" s="582"/>
      <c r="G36" s="582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2"/>
      <c r="T36" s="582"/>
    </row>
    <row r="37" spans="1:20" ht="15.75">
      <c r="A37" s="582"/>
      <c r="B37" s="582"/>
      <c r="C37" s="583"/>
      <c r="D37" s="583"/>
      <c r="E37" s="582"/>
      <c r="F37" s="582"/>
      <c r="G37" s="582"/>
      <c r="H37" s="584"/>
      <c r="I37" s="584"/>
      <c r="J37" s="584"/>
      <c r="K37" s="584"/>
      <c r="L37" s="584"/>
      <c r="M37" s="584"/>
      <c r="N37" s="584"/>
      <c r="O37" s="584"/>
      <c r="P37" s="584"/>
      <c r="Q37" s="584"/>
      <c r="R37" s="584"/>
      <c r="S37" s="582"/>
      <c r="T37" s="582"/>
    </row>
    <row r="38" spans="1:20" ht="15.75">
      <c r="A38" s="662"/>
      <c r="B38" s="662"/>
      <c r="C38" s="583"/>
      <c r="D38" s="583"/>
      <c r="E38" s="582"/>
      <c r="F38" s="582"/>
      <c r="G38" s="582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2"/>
      <c r="T38" s="582"/>
    </row>
    <row r="39" spans="1:20" ht="15.75">
      <c r="A39" s="582"/>
      <c r="B39" s="582"/>
      <c r="C39" s="583"/>
      <c r="D39" s="583"/>
      <c r="E39" s="582"/>
      <c r="F39" s="582"/>
      <c r="G39" s="582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2"/>
      <c r="T39" s="582"/>
    </row>
    <row r="40" spans="1:20" ht="15.75">
      <c r="A40" s="582"/>
      <c r="B40" s="582"/>
      <c r="C40" s="583"/>
      <c r="D40" s="583"/>
      <c r="E40" s="582"/>
      <c r="F40" s="582"/>
      <c r="G40" s="582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2"/>
      <c r="T40" s="582"/>
    </row>
    <row r="41" spans="1:20" ht="15.75">
      <c r="A41" s="582"/>
      <c r="B41" s="582"/>
      <c r="C41" s="583"/>
      <c r="D41" s="583"/>
      <c r="E41" s="582"/>
      <c r="F41" s="582"/>
      <c r="G41" s="582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2"/>
      <c r="T41" s="582"/>
    </row>
    <row r="42" spans="1:20" ht="15.75">
      <c r="A42" s="1610"/>
      <c r="B42" s="1610"/>
      <c r="C42" s="1610"/>
      <c r="D42" s="583"/>
      <c r="E42" s="582"/>
      <c r="F42" s="582"/>
      <c r="G42" s="582"/>
      <c r="H42" s="584"/>
      <c r="I42" s="584"/>
      <c r="J42" s="584"/>
      <c r="K42" s="584"/>
      <c r="L42" s="584"/>
      <c r="M42" s="584"/>
      <c r="N42" s="584"/>
      <c r="O42" s="584"/>
      <c r="P42" s="584"/>
      <c r="Q42" s="584"/>
      <c r="R42" s="584"/>
      <c r="S42" s="582"/>
      <c r="T42" s="582"/>
    </row>
    <row r="43" spans="1:20" ht="15.75">
      <c r="A43" s="1610"/>
      <c r="B43" s="1610"/>
      <c r="C43" s="1610"/>
      <c r="D43" s="583"/>
      <c r="E43" s="582"/>
      <c r="F43" s="582"/>
      <c r="G43" s="582"/>
      <c r="H43" s="584"/>
      <c r="I43" s="584"/>
      <c r="J43" s="584"/>
      <c r="K43" s="584"/>
      <c r="L43" s="584"/>
      <c r="M43" s="584"/>
      <c r="N43" s="584"/>
      <c r="O43" s="584"/>
      <c r="P43" s="584"/>
      <c r="Q43" s="584"/>
      <c r="R43" s="584"/>
      <c r="S43" s="582"/>
      <c r="T43" s="582"/>
    </row>
    <row r="44" spans="1:18" ht="15.75">
      <c r="A44" s="582"/>
      <c r="B44" s="582"/>
      <c r="C44" s="583"/>
      <c r="D44" s="583"/>
      <c r="E44" s="582"/>
      <c r="F44" s="582"/>
      <c r="G44" s="582"/>
      <c r="H44" s="584"/>
      <c r="I44" s="584"/>
      <c r="J44" s="584"/>
      <c r="K44" s="584"/>
      <c r="L44" s="584"/>
      <c r="M44" s="584"/>
      <c r="N44" s="584"/>
      <c r="O44" s="584"/>
      <c r="P44" s="584"/>
      <c r="Q44" s="584"/>
      <c r="R44" s="584"/>
    </row>
    <row r="45" spans="1:18" ht="15.75">
      <c r="A45" s="582"/>
      <c r="B45" s="582"/>
      <c r="C45" s="583"/>
      <c r="D45" s="583"/>
      <c r="E45" s="582"/>
      <c r="F45" s="582"/>
      <c r="G45" s="582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</row>
  </sheetData>
  <mergeCells count="49">
    <mergeCell ref="A30:C30"/>
    <mergeCell ref="A6:T6"/>
    <mergeCell ref="A7:T7"/>
    <mergeCell ref="A8:T8"/>
    <mergeCell ref="A28:C28"/>
    <mergeCell ref="H12:R12"/>
    <mergeCell ref="F13:F14"/>
    <mergeCell ref="H13:H15"/>
    <mergeCell ref="I13:Q13"/>
    <mergeCell ref="T13:T15"/>
    <mergeCell ref="A29:C29"/>
    <mergeCell ref="N14:Q14"/>
    <mergeCell ref="L14:L15"/>
    <mergeCell ref="I14:I15"/>
    <mergeCell ref="J14:J15"/>
    <mergeCell ref="K14:K15"/>
    <mergeCell ref="M14:M15"/>
    <mergeCell ref="A13:A15"/>
    <mergeCell ref="B13:B15"/>
    <mergeCell ref="E17:E19"/>
    <mergeCell ref="A42:C42"/>
    <mergeCell ref="A43:C43"/>
    <mergeCell ref="E23:E25"/>
    <mergeCell ref="F24:F25"/>
    <mergeCell ref="A23:A25"/>
    <mergeCell ref="B23:B25"/>
    <mergeCell ref="C23:C25"/>
    <mergeCell ref="D23:D25"/>
    <mergeCell ref="A27:C27"/>
    <mergeCell ref="A34:C34"/>
    <mergeCell ref="A20:A22"/>
    <mergeCell ref="B20:B22"/>
    <mergeCell ref="C21:C22"/>
    <mergeCell ref="D20:D22"/>
    <mergeCell ref="A17:A19"/>
    <mergeCell ref="B17:B19"/>
    <mergeCell ref="Q2:S2"/>
    <mergeCell ref="Q3:S3"/>
    <mergeCell ref="F18:F19"/>
    <mergeCell ref="C18:C19"/>
    <mergeCell ref="C13:C14"/>
    <mergeCell ref="D13:D15"/>
    <mergeCell ref="E13:E15"/>
    <mergeCell ref="D17:D19"/>
    <mergeCell ref="Q1:S1"/>
    <mergeCell ref="E20:E22"/>
    <mergeCell ref="F21:F22"/>
    <mergeCell ref="R13:R15"/>
    <mergeCell ref="S13:S15"/>
  </mergeCells>
  <printOptions horizontalCentered="1"/>
  <pageMargins left="0.984251968503937" right="0.7086614173228347" top="0.7874015748031497" bottom="0.984251968503937" header="0" footer="0.1968503937007874"/>
  <pageSetup fitToHeight="1" fitToWidth="1" horizontalDpi="600" verticalDpi="600" orientation="landscape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779" customWidth="1"/>
    <col min="2" max="2" width="7.57421875" style="779" customWidth="1"/>
    <col min="3" max="3" width="45.00390625" style="779" customWidth="1"/>
    <col min="4" max="4" width="11.421875" style="779" customWidth="1"/>
    <col min="5" max="5" width="12.140625" style="779" customWidth="1"/>
    <col min="6" max="6" width="11.57421875" style="779" customWidth="1"/>
    <col min="7" max="7" width="11.28125" style="779" customWidth="1"/>
    <col min="8" max="16384" width="9.140625" style="779" customWidth="1"/>
  </cols>
  <sheetData>
    <row r="1" spans="1:7" ht="12" customHeight="1">
      <c r="A1" s="777"/>
      <c r="B1" s="777"/>
      <c r="C1" s="778"/>
      <c r="F1" s="780" t="s">
        <v>804</v>
      </c>
      <c r="G1" s="780"/>
    </row>
    <row r="2" spans="1:7" ht="12" customHeight="1">
      <c r="A2" s="777"/>
      <c r="B2" s="777"/>
      <c r="C2" s="778"/>
      <c r="F2" s="780" t="s">
        <v>180</v>
      </c>
      <c r="G2" s="780"/>
    </row>
    <row r="3" spans="1:7" ht="11.25" customHeight="1">
      <c r="A3" s="777"/>
      <c r="B3" s="777"/>
      <c r="C3" s="781"/>
      <c r="F3" s="782" t="s">
        <v>805</v>
      </c>
      <c r="G3" s="782"/>
    </row>
    <row r="4" spans="1:7" ht="11.25" customHeight="1">
      <c r="A4" s="777"/>
      <c r="B4" s="777"/>
      <c r="C4" s="781"/>
      <c r="E4" s="782"/>
      <c r="F4" s="782"/>
      <c r="G4" s="782"/>
    </row>
    <row r="5" spans="1:7" ht="20.25" customHeight="1">
      <c r="A5" s="777"/>
      <c r="B5" s="777"/>
      <c r="C5" s="781"/>
      <c r="E5" s="782"/>
      <c r="F5" s="782"/>
      <c r="G5" s="782"/>
    </row>
    <row r="6" spans="1:7" s="784" customFormat="1" ht="15" customHeight="1">
      <c r="A6" s="1641" t="s">
        <v>866</v>
      </c>
      <c r="B6" s="1641"/>
      <c r="C6" s="1641"/>
      <c r="D6" s="1641"/>
      <c r="E6" s="1641"/>
      <c r="F6" s="1641"/>
      <c r="G6" s="1641"/>
    </row>
    <row r="7" spans="1:7" s="784" customFormat="1" ht="15" customHeight="1">
      <c r="A7" s="783" t="s">
        <v>806</v>
      </c>
      <c r="B7" s="783"/>
      <c r="C7" s="783"/>
      <c r="D7" s="783"/>
      <c r="E7" s="783"/>
      <c r="F7" s="783"/>
      <c r="G7" s="783"/>
    </row>
    <row r="8" spans="1:7" s="784" customFormat="1" ht="12">
      <c r="A8" s="1641" t="s">
        <v>807</v>
      </c>
      <c r="B8" s="1641"/>
      <c r="C8" s="1641"/>
      <c r="D8" s="1641"/>
      <c r="E8" s="1641"/>
      <c r="F8" s="1641"/>
      <c r="G8" s="1641"/>
    </row>
    <row r="9" spans="1:7" s="784" customFormat="1" ht="12">
      <c r="A9" s="1641"/>
      <c r="B9" s="1641"/>
      <c r="C9" s="1641"/>
      <c r="D9" s="1641"/>
      <c r="E9" s="1641"/>
      <c r="F9" s="1641"/>
      <c r="G9" s="1641"/>
    </row>
    <row r="10" spans="1:7" s="784" customFormat="1" ht="12">
      <c r="A10" s="785"/>
      <c r="B10" s="783"/>
      <c r="C10" s="783"/>
      <c r="D10" s="783"/>
      <c r="E10" s="783"/>
      <c r="F10" s="783"/>
      <c r="G10" s="783"/>
    </row>
    <row r="11" spans="1:7" s="784" customFormat="1" ht="8.25" customHeight="1">
      <c r="A11" s="783"/>
      <c r="B11" s="783"/>
      <c r="C11" s="783"/>
      <c r="D11" s="783"/>
      <c r="E11" s="783"/>
      <c r="F11" s="783"/>
      <c r="G11" s="783"/>
    </row>
    <row r="12" spans="1:7" ht="9.75" customHeight="1">
      <c r="A12" s="786"/>
      <c r="B12" s="786"/>
      <c r="C12" s="786"/>
      <c r="G12" s="787" t="s">
        <v>183</v>
      </c>
    </row>
    <row r="13" spans="1:7" s="788" customFormat="1" ht="31.5" customHeight="1">
      <c r="A13" s="1645" t="s">
        <v>184</v>
      </c>
      <c r="B13" s="1645" t="s">
        <v>185</v>
      </c>
      <c r="C13" s="1645" t="s">
        <v>33</v>
      </c>
      <c r="D13" s="1646" t="s">
        <v>808</v>
      </c>
      <c r="E13" s="1647" t="s">
        <v>809</v>
      </c>
      <c r="F13" s="1647" t="s">
        <v>810</v>
      </c>
      <c r="G13" s="1671" t="s">
        <v>811</v>
      </c>
    </row>
    <row r="14" spans="1:7" ht="7.5" customHeight="1">
      <c r="A14" s="1645"/>
      <c r="B14" s="1645"/>
      <c r="C14" s="1645"/>
      <c r="D14" s="1646"/>
      <c r="E14" s="1648"/>
      <c r="F14" s="1648"/>
      <c r="G14" s="1672"/>
    </row>
    <row r="15" spans="1:7" ht="11.25" customHeight="1">
      <c r="A15" s="789">
        <v>1</v>
      </c>
      <c r="B15" s="790">
        <v>2</v>
      </c>
      <c r="C15" s="789">
        <v>3</v>
      </c>
      <c r="D15" s="790">
        <v>4</v>
      </c>
      <c r="E15" s="789">
        <v>5</v>
      </c>
      <c r="F15" s="789">
        <v>6</v>
      </c>
      <c r="G15" s="789">
        <v>7</v>
      </c>
    </row>
    <row r="16" spans="1:7" ht="33" customHeight="1" thickBot="1">
      <c r="A16" s="791"/>
      <c r="B16" s="792"/>
      <c r="C16" s="793" t="s">
        <v>925</v>
      </c>
      <c r="D16" s="794">
        <v>175323934</v>
      </c>
      <c r="E16" s="795">
        <f>E17+E41+E75+E87</f>
        <v>15143727</v>
      </c>
      <c r="F16" s="795">
        <f>F17+F41+F75+F87</f>
        <v>14852675</v>
      </c>
      <c r="G16" s="796">
        <f aca="true" t="shared" si="0" ref="G16:G21">D16+E16-F16</f>
        <v>175614986</v>
      </c>
    </row>
    <row r="17" spans="1:7" s="788" customFormat="1" ht="47.25" customHeight="1" thickBot="1">
      <c r="A17" s="1642" t="s">
        <v>812</v>
      </c>
      <c r="B17" s="1643"/>
      <c r="C17" s="1644"/>
      <c r="D17" s="797">
        <v>66090203</v>
      </c>
      <c r="E17" s="798">
        <f>E18+E33</f>
        <v>1557955</v>
      </c>
      <c r="F17" s="798">
        <f>F18+F33</f>
        <v>188279</v>
      </c>
      <c r="G17" s="799">
        <f t="shared" si="0"/>
        <v>67459879</v>
      </c>
    </row>
    <row r="18" spans="1:7" s="805" customFormat="1" ht="29.25" customHeight="1">
      <c r="A18" s="800" t="s">
        <v>98</v>
      </c>
      <c r="B18" s="800"/>
      <c r="C18" s="801" t="s">
        <v>335</v>
      </c>
      <c r="D18" s="802">
        <v>13357511</v>
      </c>
      <c r="E18" s="803">
        <f>E19+E24+E27+E29+E31</f>
        <v>1356216</v>
      </c>
      <c r="F18" s="803">
        <f>F19+F24+F27+F29+F31</f>
        <v>71270</v>
      </c>
      <c r="G18" s="804">
        <f t="shared" si="0"/>
        <v>14642457</v>
      </c>
    </row>
    <row r="19" spans="1:7" s="788" customFormat="1" ht="29.25" customHeight="1">
      <c r="A19" s="806"/>
      <c r="B19" s="806"/>
      <c r="C19" s="807" t="s">
        <v>813</v>
      </c>
      <c r="D19" s="808">
        <v>2219318</v>
      </c>
      <c r="E19" s="809">
        <f>E21+E20</f>
        <v>70000</v>
      </c>
      <c r="F19" s="809">
        <f>F21+F20</f>
        <v>8</v>
      </c>
      <c r="G19" s="809">
        <f t="shared" si="0"/>
        <v>2289310</v>
      </c>
    </row>
    <row r="20" spans="1:7" s="814" customFormat="1" ht="29.25" customHeight="1">
      <c r="A20" s="810"/>
      <c r="B20" s="810" t="s">
        <v>336</v>
      </c>
      <c r="C20" s="811" t="s">
        <v>814</v>
      </c>
      <c r="D20" s="812">
        <v>0</v>
      </c>
      <c r="E20" s="813">
        <v>70000</v>
      </c>
      <c r="F20" s="813"/>
      <c r="G20" s="813">
        <f t="shared" si="0"/>
        <v>70000</v>
      </c>
    </row>
    <row r="21" spans="1:7" s="821" customFormat="1" ht="27" customHeight="1">
      <c r="A21" s="815"/>
      <c r="B21" s="816"/>
      <c r="C21" s="817" t="s">
        <v>867</v>
      </c>
      <c r="D21" s="818">
        <v>1663200</v>
      </c>
      <c r="E21" s="819"/>
      <c r="F21" s="819">
        <v>8</v>
      </c>
      <c r="G21" s="820">
        <f t="shared" si="0"/>
        <v>1663192</v>
      </c>
    </row>
    <row r="22" spans="1:7" s="821" customFormat="1" ht="15" customHeight="1">
      <c r="A22" s="815"/>
      <c r="B22" s="816"/>
      <c r="C22" s="822" t="s">
        <v>815</v>
      </c>
      <c r="D22" s="823"/>
      <c r="E22" s="824"/>
      <c r="F22" s="824"/>
      <c r="G22" s="825"/>
    </row>
    <row r="23" spans="1:7" s="821" customFormat="1" ht="39" customHeight="1">
      <c r="A23" s="815"/>
      <c r="B23" s="816"/>
      <c r="C23" s="822" t="s">
        <v>816</v>
      </c>
      <c r="D23" s="823">
        <v>1388200</v>
      </c>
      <c r="E23" s="824"/>
      <c r="F23" s="824">
        <v>8</v>
      </c>
      <c r="G23" s="825">
        <f aca="true" t="shared" si="1" ref="G23:G42">D23+E23-F23</f>
        <v>1388192</v>
      </c>
    </row>
    <row r="24" spans="1:7" s="805" customFormat="1" ht="29.25" customHeight="1">
      <c r="A24" s="826"/>
      <c r="B24" s="791"/>
      <c r="C24" s="827" t="s">
        <v>899</v>
      </c>
      <c r="D24" s="828">
        <v>1816870</v>
      </c>
      <c r="E24" s="829">
        <f>E25+E26</f>
        <v>1074216</v>
      </c>
      <c r="F24" s="829">
        <f>F25+F26</f>
        <v>7</v>
      </c>
      <c r="G24" s="829">
        <f t="shared" si="1"/>
        <v>2891079</v>
      </c>
    </row>
    <row r="25" spans="1:7" s="834" customFormat="1" ht="29.25" customHeight="1">
      <c r="A25" s="830"/>
      <c r="B25" s="831" t="s">
        <v>336</v>
      </c>
      <c r="C25" s="811" t="s">
        <v>814</v>
      </c>
      <c r="D25" s="832">
        <v>1200000</v>
      </c>
      <c r="E25" s="833">
        <v>1074216</v>
      </c>
      <c r="F25" s="833"/>
      <c r="G25" s="813">
        <f t="shared" si="1"/>
        <v>2274216</v>
      </c>
    </row>
    <row r="26" spans="1:7" s="821" customFormat="1" ht="42.75" customHeight="1">
      <c r="A26" s="815"/>
      <c r="B26" s="816"/>
      <c r="C26" s="835" t="s">
        <v>817</v>
      </c>
      <c r="D26" s="836">
        <v>616870</v>
      </c>
      <c r="E26" s="837"/>
      <c r="F26" s="837">
        <v>7</v>
      </c>
      <c r="G26" s="838">
        <f t="shared" si="1"/>
        <v>616863</v>
      </c>
    </row>
    <row r="27" spans="1:7" s="805" customFormat="1" ht="29.25" customHeight="1">
      <c r="A27" s="826"/>
      <c r="B27" s="791"/>
      <c r="C27" s="801" t="s">
        <v>900</v>
      </c>
      <c r="D27" s="802">
        <v>781250</v>
      </c>
      <c r="E27" s="803">
        <f>E28</f>
        <v>0</v>
      </c>
      <c r="F27" s="803">
        <f>F28</f>
        <v>71250</v>
      </c>
      <c r="G27" s="829">
        <f t="shared" si="1"/>
        <v>710000</v>
      </c>
    </row>
    <row r="28" spans="1:7" s="821" customFormat="1" ht="29.25" customHeight="1">
      <c r="A28" s="815"/>
      <c r="B28" s="839" t="s">
        <v>343</v>
      </c>
      <c r="C28" s="835" t="s">
        <v>818</v>
      </c>
      <c r="D28" s="836">
        <v>181250</v>
      </c>
      <c r="E28" s="837"/>
      <c r="F28" s="837">
        <v>71250</v>
      </c>
      <c r="G28" s="838">
        <f t="shared" si="1"/>
        <v>110000</v>
      </c>
    </row>
    <row r="29" spans="1:7" s="805" customFormat="1" ht="29.25" customHeight="1">
      <c r="A29" s="826"/>
      <c r="B29" s="791"/>
      <c r="C29" s="801" t="s">
        <v>27</v>
      </c>
      <c r="D29" s="802">
        <v>118290</v>
      </c>
      <c r="E29" s="803">
        <f>E30</f>
        <v>0</v>
      </c>
      <c r="F29" s="803">
        <f>F30</f>
        <v>5</v>
      </c>
      <c r="G29" s="829">
        <f t="shared" si="1"/>
        <v>118285</v>
      </c>
    </row>
    <row r="30" spans="1:7" s="821" customFormat="1" ht="42" customHeight="1">
      <c r="A30" s="815"/>
      <c r="B30" s="839" t="s">
        <v>349</v>
      </c>
      <c r="C30" s="835" t="s">
        <v>819</v>
      </c>
      <c r="D30" s="836">
        <v>118290</v>
      </c>
      <c r="E30" s="837"/>
      <c r="F30" s="837">
        <v>5</v>
      </c>
      <c r="G30" s="838">
        <f t="shared" si="1"/>
        <v>118285</v>
      </c>
    </row>
    <row r="31" spans="1:7" s="805" customFormat="1" ht="29.25" customHeight="1">
      <c r="A31" s="826"/>
      <c r="B31" s="791"/>
      <c r="C31" s="801" t="s">
        <v>820</v>
      </c>
      <c r="D31" s="802">
        <v>517001</v>
      </c>
      <c r="E31" s="803">
        <f>E32</f>
        <v>212000</v>
      </c>
      <c r="F31" s="803"/>
      <c r="G31" s="829">
        <f t="shared" si="1"/>
        <v>729001</v>
      </c>
    </row>
    <row r="32" spans="1:7" s="834" customFormat="1" ht="29.25" customHeight="1">
      <c r="A32" s="830"/>
      <c r="B32" s="840" t="s">
        <v>354</v>
      </c>
      <c r="C32" s="811" t="s">
        <v>821</v>
      </c>
      <c r="D32" s="832">
        <v>0</v>
      </c>
      <c r="E32" s="833">
        <v>212000</v>
      </c>
      <c r="F32" s="833"/>
      <c r="G32" s="813">
        <f t="shared" si="1"/>
        <v>212000</v>
      </c>
    </row>
    <row r="33" spans="1:7" s="788" customFormat="1" ht="29.25" customHeight="1">
      <c r="A33" s="841" t="s">
        <v>156</v>
      </c>
      <c r="B33" s="841"/>
      <c r="C33" s="842" t="s">
        <v>399</v>
      </c>
      <c r="D33" s="843">
        <v>52732692</v>
      </c>
      <c r="E33" s="844">
        <f>E34+E37+E39</f>
        <v>201739</v>
      </c>
      <c r="F33" s="844">
        <f>F34+F37+F39</f>
        <v>117009</v>
      </c>
      <c r="G33" s="845">
        <f t="shared" si="1"/>
        <v>52817422</v>
      </c>
    </row>
    <row r="34" spans="1:7" s="848" customFormat="1" ht="31.5" customHeight="1">
      <c r="A34" s="846"/>
      <c r="B34" s="847"/>
      <c r="C34" s="807" t="s">
        <v>822</v>
      </c>
      <c r="D34" s="808">
        <v>5558424</v>
      </c>
      <c r="E34" s="809">
        <f>E35</f>
        <v>200000</v>
      </c>
      <c r="F34" s="809">
        <f>F35</f>
        <v>0</v>
      </c>
      <c r="G34" s="809">
        <f t="shared" si="1"/>
        <v>5758424</v>
      </c>
    </row>
    <row r="35" spans="1:7" s="853" customFormat="1" ht="21" customHeight="1">
      <c r="A35" s="849"/>
      <c r="B35" s="850">
        <v>92116</v>
      </c>
      <c r="C35" s="851" t="s">
        <v>823</v>
      </c>
      <c r="D35" s="852">
        <v>4530260</v>
      </c>
      <c r="E35" s="820">
        <f>E36</f>
        <v>200000</v>
      </c>
      <c r="F35" s="820">
        <f>F36</f>
        <v>0</v>
      </c>
      <c r="G35" s="820">
        <f t="shared" si="1"/>
        <v>4730260</v>
      </c>
    </row>
    <row r="36" spans="1:7" s="859" customFormat="1" ht="18.75" customHeight="1">
      <c r="A36" s="854"/>
      <c r="B36" s="855"/>
      <c r="C36" s="856" t="s">
        <v>824</v>
      </c>
      <c r="D36" s="857">
        <v>600000</v>
      </c>
      <c r="E36" s="858">
        <v>200000</v>
      </c>
      <c r="F36" s="858"/>
      <c r="G36" s="858">
        <f t="shared" si="1"/>
        <v>800000</v>
      </c>
    </row>
    <row r="37" spans="1:7" s="863" customFormat="1" ht="33.75" customHeight="1">
      <c r="A37" s="860"/>
      <c r="B37" s="861"/>
      <c r="C37" s="793" t="s">
        <v>920</v>
      </c>
      <c r="D37" s="862">
        <v>1070634</v>
      </c>
      <c r="E37" s="796">
        <f>E38</f>
        <v>0</v>
      </c>
      <c r="F37" s="796">
        <f>F38</f>
        <v>117009</v>
      </c>
      <c r="G37" s="796">
        <f t="shared" si="1"/>
        <v>953625</v>
      </c>
    </row>
    <row r="38" spans="1:7" s="853" customFormat="1" ht="32.25" customHeight="1">
      <c r="A38" s="864"/>
      <c r="B38" s="865">
        <v>92118</v>
      </c>
      <c r="C38" s="866" t="s">
        <v>825</v>
      </c>
      <c r="D38" s="867">
        <v>370634</v>
      </c>
      <c r="E38" s="838"/>
      <c r="F38" s="838">
        <v>117009</v>
      </c>
      <c r="G38" s="838">
        <f t="shared" si="1"/>
        <v>253625</v>
      </c>
    </row>
    <row r="39" spans="1:7" s="848" customFormat="1" ht="33.75" customHeight="1">
      <c r="A39" s="868"/>
      <c r="B39" s="847"/>
      <c r="C39" s="807" t="s">
        <v>919</v>
      </c>
      <c r="D39" s="808">
        <v>5021190</v>
      </c>
      <c r="E39" s="809">
        <f>E40</f>
        <v>1739</v>
      </c>
      <c r="F39" s="809">
        <f>F40</f>
        <v>0</v>
      </c>
      <c r="G39" s="809">
        <f t="shared" si="1"/>
        <v>5022929</v>
      </c>
    </row>
    <row r="40" spans="1:7" s="853" customFormat="1" ht="27.75" customHeight="1">
      <c r="A40" s="864"/>
      <c r="B40" s="865">
        <v>92195</v>
      </c>
      <c r="C40" s="866" t="s">
        <v>826</v>
      </c>
      <c r="D40" s="867">
        <v>0</v>
      </c>
      <c r="E40" s="838">
        <v>1739</v>
      </c>
      <c r="F40" s="838"/>
      <c r="G40" s="838">
        <f t="shared" si="1"/>
        <v>1739</v>
      </c>
    </row>
    <row r="41" spans="1:7" s="788" customFormat="1" ht="39.75" customHeight="1" thickBot="1">
      <c r="A41" s="1655" t="s">
        <v>827</v>
      </c>
      <c r="B41" s="1656"/>
      <c r="C41" s="1657"/>
      <c r="D41" s="869">
        <v>82298466</v>
      </c>
      <c r="E41" s="870">
        <f>E42+E67+E73</f>
        <v>7019934</v>
      </c>
      <c r="F41" s="870">
        <f>F42+F67+F73</f>
        <v>13023396</v>
      </c>
      <c r="G41" s="871">
        <f t="shared" si="1"/>
        <v>76295004</v>
      </c>
    </row>
    <row r="42" spans="1:7" s="805" customFormat="1" ht="29.25" customHeight="1">
      <c r="A42" s="872" t="s">
        <v>139</v>
      </c>
      <c r="B42" s="872"/>
      <c r="C42" s="801" t="s">
        <v>212</v>
      </c>
      <c r="D42" s="873">
        <v>8887012</v>
      </c>
      <c r="E42" s="803">
        <f>E43+E44+E57+E58</f>
        <v>7019934</v>
      </c>
      <c r="F42" s="803">
        <f>F57+F58+F66</f>
        <v>3005724</v>
      </c>
      <c r="G42" s="804">
        <f t="shared" si="1"/>
        <v>12901222</v>
      </c>
    </row>
    <row r="43" spans="1:7" s="853" customFormat="1" ht="18" customHeight="1">
      <c r="A43" s="874"/>
      <c r="B43" s="1663" t="s">
        <v>141</v>
      </c>
      <c r="C43" s="1661" t="s">
        <v>828</v>
      </c>
      <c r="D43" s="1665">
        <f>D45+D47</f>
        <v>593091</v>
      </c>
      <c r="E43" s="875">
        <f>E45</f>
        <v>2056005</v>
      </c>
      <c r="F43" s="1667"/>
      <c r="G43" s="1669">
        <f>D43+E44+E43-F43</f>
        <v>4428354</v>
      </c>
    </row>
    <row r="44" spans="1:7" s="853" customFormat="1" ht="13.5" customHeight="1">
      <c r="A44" s="849"/>
      <c r="B44" s="1664"/>
      <c r="C44" s="1662"/>
      <c r="D44" s="1666"/>
      <c r="E44" s="878">
        <f>E46+E47</f>
        <v>1779258</v>
      </c>
      <c r="F44" s="1668"/>
      <c r="G44" s="1670"/>
    </row>
    <row r="45" spans="1:7" s="853" customFormat="1" ht="15.75" customHeight="1">
      <c r="A45" s="849"/>
      <c r="B45" s="879"/>
      <c r="C45" s="1658" t="s">
        <v>829</v>
      </c>
      <c r="D45" s="1660">
        <v>522268</v>
      </c>
      <c r="E45" s="880">
        <v>2056005</v>
      </c>
      <c r="F45" s="1668"/>
      <c r="G45" s="1660">
        <f>D45+E46+E45-F45</f>
        <v>4145068</v>
      </c>
    </row>
    <row r="46" spans="1:7" s="859" customFormat="1" ht="16.5" customHeight="1">
      <c r="A46" s="854"/>
      <c r="B46" s="881"/>
      <c r="C46" s="1658"/>
      <c r="D46" s="1660"/>
      <c r="E46" s="882">
        <v>1566795</v>
      </c>
      <c r="F46" s="1668"/>
      <c r="G46" s="1660"/>
    </row>
    <row r="47" spans="1:7" s="859" customFormat="1" ht="31.5" customHeight="1">
      <c r="A47" s="883"/>
      <c r="B47" s="884"/>
      <c r="C47" s="1658" t="s">
        <v>830</v>
      </c>
      <c r="D47" s="885">
        <v>70823</v>
      </c>
      <c r="E47" s="886">
        <v>212463</v>
      </c>
      <c r="F47" s="887"/>
      <c r="G47" s="888">
        <f aca="true" t="shared" si="2" ref="G47:G52">D47+E47-F47</f>
        <v>283286</v>
      </c>
    </row>
    <row r="48" spans="1:7" s="853" customFormat="1" ht="28.5" customHeight="1" hidden="1">
      <c r="A48" s="849"/>
      <c r="B48" s="889"/>
      <c r="C48" s="1659"/>
      <c r="D48" s="867">
        <v>1051000</v>
      </c>
      <c r="E48" s="838">
        <v>0</v>
      </c>
      <c r="F48" s="838">
        <v>0</v>
      </c>
      <c r="G48" s="838">
        <f t="shared" si="2"/>
        <v>1051000</v>
      </c>
    </row>
    <row r="49" spans="1:7" s="853" customFormat="1" ht="57.75" customHeight="1" hidden="1">
      <c r="A49" s="849"/>
      <c r="B49" s="890"/>
      <c r="C49" s="866" t="s">
        <v>831</v>
      </c>
      <c r="D49" s="867">
        <v>2341000</v>
      </c>
      <c r="E49" s="838">
        <v>86000</v>
      </c>
      <c r="F49" s="838">
        <v>0</v>
      </c>
      <c r="G49" s="838">
        <f t="shared" si="2"/>
        <v>2427000</v>
      </c>
    </row>
    <row r="50" spans="1:7" s="896" customFormat="1" ht="27.75" customHeight="1" hidden="1">
      <c r="A50" s="891"/>
      <c r="B50" s="892"/>
      <c r="C50" s="893" t="s">
        <v>832</v>
      </c>
      <c r="D50" s="894">
        <f>D51</f>
        <v>719980</v>
      </c>
      <c r="E50" s="895">
        <f>E51</f>
        <v>35430</v>
      </c>
      <c r="F50" s="895">
        <v>0</v>
      </c>
      <c r="G50" s="895">
        <f t="shared" si="2"/>
        <v>755410</v>
      </c>
    </row>
    <row r="51" spans="1:7" s="853" customFormat="1" ht="56.25" customHeight="1" hidden="1">
      <c r="A51" s="864"/>
      <c r="B51" s="865">
        <v>80395</v>
      </c>
      <c r="C51" s="866" t="s">
        <v>833</v>
      </c>
      <c r="D51" s="867">
        <v>719980</v>
      </c>
      <c r="E51" s="838">
        <v>35430</v>
      </c>
      <c r="F51" s="838">
        <v>0</v>
      </c>
      <c r="G51" s="838">
        <f t="shared" si="2"/>
        <v>755410</v>
      </c>
    </row>
    <row r="52" spans="1:7" s="900" customFormat="1" ht="21.75" customHeight="1" hidden="1">
      <c r="A52" s="1652" t="s">
        <v>834</v>
      </c>
      <c r="B52" s="1653"/>
      <c r="C52" s="1654"/>
      <c r="D52" s="897">
        <f>D16+D41</f>
        <v>257622400</v>
      </c>
      <c r="E52" s="898">
        <f>E41+E16</f>
        <v>22163661</v>
      </c>
      <c r="F52" s="899"/>
      <c r="G52" s="829">
        <f t="shared" si="2"/>
        <v>279786061</v>
      </c>
    </row>
    <row r="53" ht="12.75" hidden="1"/>
    <row r="54" ht="12.75" hidden="1">
      <c r="A54" s="901" t="s">
        <v>835</v>
      </c>
    </row>
    <row r="55" spans="1:8" ht="12.75" hidden="1">
      <c r="A55" s="901" t="s">
        <v>836</v>
      </c>
      <c r="B55" s="901"/>
      <c r="C55" s="901"/>
      <c r="D55" s="901"/>
      <c r="E55" s="901"/>
      <c r="F55" s="901"/>
      <c r="G55" s="901"/>
      <c r="H55" s="901"/>
    </row>
    <row r="56" s="901" customFormat="1" ht="12.75" hidden="1">
      <c r="A56" s="901" t="s">
        <v>837</v>
      </c>
    </row>
    <row r="57" spans="1:7" s="853" customFormat="1" ht="17.25" customHeight="1">
      <c r="A57" s="874"/>
      <c r="B57" s="902" t="s">
        <v>141</v>
      </c>
      <c r="C57" s="1661" t="s">
        <v>838</v>
      </c>
      <c r="D57" s="1665">
        <v>7243161</v>
      </c>
      <c r="E57" s="875">
        <v>2385731</v>
      </c>
      <c r="F57" s="875">
        <v>175706</v>
      </c>
      <c r="G57" s="1669">
        <f>D57+E57+E58-F57-F58</f>
        <v>8472868</v>
      </c>
    </row>
    <row r="58" spans="1:7" s="853" customFormat="1" ht="13.5" customHeight="1">
      <c r="A58" s="849"/>
      <c r="B58" s="879"/>
      <c r="C58" s="1662"/>
      <c r="D58" s="1666"/>
      <c r="E58" s="878">
        <v>798940</v>
      </c>
      <c r="F58" s="878">
        <v>1779258</v>
      </c>
      <c r="G58" s="1670"/>
    </row>
    <row r="59" spans="1:7" s="853" customFormat="1" ht="16.5" customHeight="1">
      <c r="A59" s="849"/>
      <c r="B59" s="879"/>
      <c r="C59" s="903" t="s">
        <v>839</v>
      </c>
      <c r="D59" s="904"/>
      <c r="E59" s="877"/>
      <c r="F59" s="825"/>
      <c r="G59" s="825">
        <v>5140668</v>
      </c>
    </row>
    <row r="60" spans="1:7" s="853" customFormat="1" ht="16.5" customHeight="1">
      <c r="A60" s="849"/>
      <c r="B60" s="879"/>
      <c r="C60" s="903" t="s">
        <v>840</v>
      </c>
      <c r="D60" s="904"/>
      <c r="E60" s="877"/>
      <c r="F60" s="825"/>
      <c r="G60" s="825">
        <v>3332200</v>
      </c>
    </row>
    <row r="61" spans="1:7" s="853" customFormat="1" ht="14.25" customHeight="1">
      <c r="A61" s="849"/>
      <c r="B61" s="879"/>
      <c r="C61" s="876" t="s">
        <v>195</v>
      </c>
      <c r="D61" s="905"/>
      <c r="E61" s="825"/>
      <c r="F61" s="825"/>
      <c r="G61" s="825"/>
    </row>
    <row r="62" spans="1:7" s="908" customFormat="1" ht="12.75" customHeight="1">
      <c r="A62" s="906"/>
      <c r="B62" s="907"/>
      <c r="C62" s="1658" t="s">
        <v>841</v>
      </c>
      <c r="D62" s="1660">
        <v>5486894</v>
      </c>
      <c r="E62" s="1660">
        <v>205047</v>
      </c>
      <c r="F62" s="880">
        <v>175706</v>
      </c>
      <c r="G62" s="1660">
        <f>D62+E62-F62-F63</f>
        <v>3736977</v>
      </c>
    </row>
    <row r="63" spans="1:7" s="908" customFormat="1" ht="12.75" customHeight="1">
      <c r="A63" s="906"/>
      <c r="B63" s="907"/>
      <c r="C63" s="1658"/>
      <c r="D63" s="1660"/>
      <c r="E63" s="1660"/>
      <c r="F63" s="909">
        <v>1779258</v>
      </c>
      <c r="G63" s="1660"/>
    </row>
    <row r="64" spans="1:7" s="913" customFormat="1" ht="15" customHeight="1">
      <c r="A64" s="910"/>
      <c r="B64" s="910"/>
      <c r="C64" s="1676" t="s">
        <v>842</v>
      </c>
      <c r="D64" s="1674">
        <v>1756267</v>
      </c>
      <c r="E64" s="911">
        <v>2180684</v>
      </c>
      <c r="F64" s="912"/>
      <c r="G64" s="1660">
        <f>D64+E64+E65</f>
        <v>4735891</v>
      </c>
    </row>
    <row r="65" spans="1:7" s="913" customFormat="1" ht="13.5" customHeight="1">
      <c r="A65" s="910"/>
      <c r="B65" s="914"/>
      <c r="C65" s="1677"/>
      <c r="D65" s="1675"/>
      <c r="E65" s="915">
        <v>798940</v>
      </c>
      <c r="F65" s="916"/>
      <c r="G65" s="1673"/>
    </row>
    <row r="66" spans="1:7" s="853" customFormat="1" ht="43.5" customHeight="1">
      <c r="A66" s="864"/>
      <c r="B66" s="917" t="s">
        <v>141</v>
      </c>
      <c r="C66" s="918" t="s">
        <v>843</v>
      </c>
      <c r="D66" s="919">
        <v>1050760</v>
      </c>
      <c r="E66" s="920"/>
      <c r="F66" s="920">
        <v>1050760</v>
      </c>
      <c r="G66" s="920">
        <f>D66+E66-F66</f>
        <v>0</v>
      </c>
    </row>
    <row r="67" spans="1:7" s="805" customFormat="1" ht="27.75" customHeight="1">
      <c r="A67" s="872" t="s">
        <v>106</v>
      </c>
      <c r="B67" s="872"/>
      <c r="C67" s="801" t="s">
        <v>107</v>
      </c>
      <c r="D67" s="802">
        <v>13609373</v>
      </c>
      <c r="E67" s="803">
        <f>E68</f>
        <v>0</v>
      </c>
      <c r="F67" s="921">
        <f>F68</f>
        <v>9980210</v>
      </c>
      <c r="G67" s="829">
        <f>D67+E67-F67</f>
        <v>3629163</v>
      </c>
    </row>
    <row r="68" spans="1:7" s="853" customFormat="1" ht="29.25" customHeight="1">
      <c r="A68" s="874"/>
      <c r="B68" s="902" t="s">
        <v>110</v>
      </c>
      <c r="C68" s="851" t="s">
        <v>868</v>
      </c>
      <c r="D68" s="852">
        <v>13609373</v>
      </c>
      <c r="E68" s="820"/>
      <c r="F68" s="922">
        <f>F70+F71+F72</f>
        <v>9980210</v>
      </c>
      <c r="G68" s="820">
        <f>D68+E68-F68</f>
        <v>3629163</v>
      </c>
    </row>
    <row r="69" spans="1:7" s="853" customFormat="1" ht="18.75" customHeight="1">
      <c r="A69" s="849"/>
      <c r="B69" s="879"/>
      <c r="C69" s="923" t="s">
        <v>195</v>
      </c>
      <c r="D69" s="905"/>
      <c r="E69" s="825"/>
      <c r="F69" s="877"/>
      <c r="G69" s="825"/>
    </row>
    <row r="70" spans="1:7" s="853" customFormat="1" ht="44.25" customHeight="1">
      <c r="A70" s="849"/>
      <c r="B70" s="879"/>
      <c r="C70" s="923" t="s">
        <v>844</v>
      </c>
      <c r="D70" s="905">
        <v>5721776</v>
      </c>
      <c r="E70" s="825"/>
      <c r="F70" s="878">
        <v>4195970</v>
      </c>
      <c r="G70" s="825">
        <f aca="true" t="shared" si="3" ref="G70:G75">D70+E70-F70</f>
        <v>1525806</v>
      </c>
    </row>
    <row r="71" spans="1:7" s="853" customFormat="1" ht="32.25" customHeight="1">
      <c r="A71" s="849"/>
      <c r="B71" s="879"/>
      <c r="C71" s="923" t="s">
        <v>845</v>
      </c>
      <c r="D71" s="905">
        <v>3691541</v>
      </c>
      <c r="E71" s="825"/>
      <c r="F71" s="878">
        <v>2707130</v>
      </c>
      <c r="G71" s="825">
        <f t="shared" si="3"/>
        <v>984411</v>
      </c>
    </row>
    <row r="72" spans="1:7" s="853" customFormat="1" ht="33" customHeight="1">
      <c r="A72" s="864"/>
      <c r="B72" s="917"/>
      <c r="C72" s="924" t="s">
        <v>846</v>
      </c>
      <c r="D72" s="919">
        <v>4196056</v>
      </c>
      <c r="E72" s="920"/>
      <c r="F72" s="925">
        <v>3077110</v>
      </c>
      <c r="G72" s="825">
        <f t="shared" si="3"/>
        <v>1118946</v>
      </c>
    </row>
    <row r="73" spans="1:7" s="788" customFormat="1" ht="30.75" customHeight="1">
      <c r="A73" s="926" t="s">
        <v>156</v>
      </c>
      <c r="B73" s="926"/>
      <c r="C73" s="842" t="s">
        <v>399</v>
      </c>
      <c r="D73" s="843">
        <v>276999</v>
      </c>
      <c r="E73" s="844">
        <f>E74</f>
        <v>0</v>
      </c>
      <c r="F73" s="844">
        <f>F74</f>
        <v>37462</v>
      </c>
      <c r="G73" s="927">
        <f t="shared" si="3"/>
        <v>239537</v>
      </c>
    </row>
    <row r="74" spans="1:7" s="853" customFormat="1" ht="34.5" customHeight="1" thickBot="1">
      <c r="A74" s="928"/>
      <c r="B74" s="929" t="s">
        <v>407</v>
      </c>
      <c r="C74" s="866" t="s">
        <v>847</v>
      </c>
      <c r="D74" s="867">
        <v>276999</v>
      </c>
      <c r="E74" s="838"/>
      <c r="F74" s="838">
        <v>37462</v>
      </c>
      <c r="G74" s="838">
        <f t="shared" si="3"/>
        <v>239537</v>
      </c>
    </row>
    <row r="75" spans="1:7" s="805" customFormat="1" ht="35.25" customHeight="1" thickBot="1">
      <c r="A75" s="1649" t="s">
        <v>848</v>
      </c>
      <c r="B75" s="1650"/>
      <c r="C75" s="1651"/>
      <c r="D75" s="930">
        <v>6698200</v>
      </c>
      <c r="E75" s="931">
        <f>E77+E83</f>
        <v>5705838</v>
      </c>
      <c r="F75" s="932">
        <f>F77+F83</f>
        <v>150000</v>
      </c>
      <c r="G75" s="933">
        <f t="shared" si="3"/>
        <v>12254038</v>
      </c>
    </row>
    <row r="76" spans="1:7" s="788" customFormat="1" ht="27.75" customHeight="1">
      <c r="A76" s="934"/>
      <c r="B76" s="935"/>
      <c r="C76" s="936" t="s">
        <v>849</v>
      </c>
      <c r="D76" s="937"/>
      <c r="E76" s="938"/>
      <c r="F76" s="939"/>
      <c r="G76" s="938"/>
    </row>
    <row r="77" spans="1:7" s="805" customFormat="1" ht="29.25" customHeight="1">
      <c r="A77" s="872" t="s">
        <v>144</v>
      </c>
      <c r="B77" s="872"/>
      <c r="C77" s="801" t="s">
        <v>319</v>
      </c>
      <c r="D77" s="802">
        <v>1131630</v>
      </c>
      <c r="E77" s="803">
        <f>E78</f>
        <v>668872</v>
      </c>
      <c r="F77" s="803">
        <f>F78</f>
        <v>150000</v>
      </c>
      <c r="G77" s="795">
        <f>D77+E77-F77</f>
        <v>1650502</v>
      </c>
    </row>
    <row r="78" spans="1:7" s="863" customFormat="1" ht="31.5" customHeight="1">
      <c r="A78" s="860"/>
      <c r="B78" s="861">
        <v>80309</v>
      </c>
      <c r="C78" s="793" t="s">
        <v>147</v>
      </c>
      <c r="D78" s="862">
        <v>1131630</v>
      </c>
      <c r="E78" s="796">
        <f>E81+E80</f>
        <v>668872</v>
      </c>
      <c r="F78" s="796">
        <f>F81+F80</f>
        <v>150000</v>
      </c>
      <c r="G78" s="796">
        <f>D78+E78-F78</f>
        <v>1650502</v>
      </c>
    </row>
    <row r="79" spans="1:7" s="814" customFormat="1" ht="19.5" customHeight="1">
      <c r="A79" s="940"/>
      <c r="B79" s="941"/>
      <c r="C79" s="942" t="s">
        <v>850</v>
      </c>
      <c r="D79" s="943"/>
      <c r="E79" s="944"/>
      <c r="F79" s="944">
        <f>F81</f>
        <v>0</v>
      </c>
      <c r="G79" s="944">
        <f>D79+E79-F79</f>
        <v>0</v>
      </c>
    </row>
    <row r="80" spans="1:7" s="908" customFormat="1" ht="19.5" customHeight="1">
      <c r="A80" s="906"/>
      <c r="B80" s="945"/>
      <c r="C80" s="946" t="s">
        <v>851</v>
      </c>
      <c r="D80" s="947">
        <v>150000</v>
      </c>
      <c r="E80" s="948"/>
      <c r="F80" s="909">
        <v>150000</v>
      </c>
      <c r="G80" s="880">
        <f>D80+E80-F80</f>
        <v>0</v>
      </c>
    </row>
    <row r="81" spans="1:7" s="859" customFormat="1" ht="38.25" customHeight="1">
      <c r="A81" s="883"/>
      <c r="B81" s="949"/>
      <c r="C81" s="950" t="s">
        <v>869</v>
      </c>
      <c r="D81" s="951">
        <v>981630</v>
      </c>
      <c r="E81" s="887">
        <v>668872</v>
      </c>
      <c r="F81" s="887"/>
      <c r="G81" s="887">
        <f>D81+E81-F81</f>
        <v>1650502</v>
      </c>
    </row>
    <row r="82" spans="1:7" s="859" customFormat="1" ht="30" customHeight="1">
      <c r="A82" s="952"/>
      <c r="B82" s="953"/>
      <c r="C82" s="954" t="s">
        <v>852</v>
      </c>
      <c r="D82" s="955"/>
      <c r="E82" s="956"/>
      <c r="F82" s="956"/>
      <c r="G82" s="957"/>
    </row>
    <row r="83" spans="1:7" s="805" customFormat="1" ht="29.25" customHeight="1">
      <c r="A83" s="800" t="s">
        <v>112</v>
      </c>
      <c r="B83" s="800"/>
      <c r="C83" s="801" t="s">
        <v>388</v>
      </c>
      <c r="D83" s="802">
        <v>5566570</v>
      </c>
      <c r="E83" s="803">
        <f>E84</f>
        <v>5036966</v>
      </c>
      <c r="F83" s="803">
        <f>F84</f>
        <v>0</v>
      </c>
      <c r="G83" s="829">
        <f>D83+E83-F83</f>
        <v>10603536</v>
      </c>
    </row>
    <row r="84" spans="1:7" s="863" customFormat="1" ht="31.5" customHeight="1">
      <c r="A84" s="860"/>
      <c r="B84" s="861">
        <v>85415</v>
      </c>
      <c r="C84" s="793" t="s">
        <v>149</v>
      </c>
      <c r="D84" s="862">
        <v>5566570</v>
      </c>
      <c r="E84" s="796">
        <f>E86</f>
        <v>5036966</v>
      </c>
      <c r="F84" s="796">
        <f>F86</f>
        <v>0</v>
      </c>
      <c r="G84" s="796">
        <f>D84+E84-F84</f>
        <v>10603536</v>
      </c>
    </row>
    <row r="85" spans="1:7" s="814" customFormat="1" ht="17.25" customHeight="1">
      <c r="A85" s="940"/>
      <c r="B85" s="941"/>
      <c r="C85" s="942" t="s">
        <v>850</v>
      </c>
      <c r="D85" s="943"/>
      <c r="E85" s="944"/>
      <c r="F85" s="944"/>
      <c r="G85" s="944"/>
    </row>
    <row r="86" spans="1:7" s="859" customFormat="1" ht="33.75" customHeight="1" thickBot="1">
      <c r="A86" s="883"/>
      <c r="B86" s="949"/>
      <c r="C86" s="950" t="s">
        <v>870</v>
      </c>
      <c r="D86" s="951">
        <v>5166570</v>
      </c>
      <c r="E86" s="887">
        <v>5036966</v>
      </c>
      <c r="F86" s="887"/>
      <c r="G86" s="887">
        <f>D86+E86-F86</f>
        <v>10203536</v>
      </c>
    </row>
    <row r="87" spans="1:7" s="788" customFormat="1" ht="35.25" customHeight="1" thickBot="1">
      <c r="A87" s="1642" t="s">
        <v>853</v>
      </c>
      <c r="B87" s="1643"/>
      <c r="C87" s="1644"/>
      <c r="D87" s="797">
        <v>15112065</v>
      </c>
      <c r="E87" s="798">
        <f>E88+E93</f>
        <v>860000</v>
      </c>
      <c r="F87" s="798">
        <f>F88+F93</f>
        <v>1491000</v>
      </c>
      <c r="G87" s="799">
        <f>D87+E87-F87</f>
        <v>14481065</v>
      </c>
    </row>
    <row r="88" spans="1:7" s="788" customFormat="1" ht="32.25" customHeight="1">
      <c r="A88" s="841" t="s">
        <v>272</v>
      </c>
      <c r="B88" s="841"/>
      <c r="C88" s="842" t="s">
        <v>273</v>
      </c>
      <c r="D88" s="843">
        <v>0</v>
      </c>
      <c r="E88" s="844">
        <f>E89</f>
        <v>500000</v>
      </c>
      <c r="F88" s="844">
        <f>F89</f>
        <v>0</v>
      </c>
      <c r="G88" s="845">
        <f>D88+E88-F88</f>
        <v>500000</v>
      </c>
    </row>
    <row r="89" spans="1:7" s="853" customFormat="1" ht="36" customHeight="1">
      <c r="A89" s="849"/>
      <c r="B89" s="889">
        <v>75495</v>
      </c>
      <c r="C89" s="876" t="s">
        <v>854</v>
      </c>
      <c r="D89" s="905">
        <v>0</v>
      </c>
      <c r="E89" s="825">
        <f>E91+E92</f>
        <v>500000</v>
      </c>
      <c r="F89" s="825">
        <f>F91+F92</f>
        <v>0</v>
      </c>
      <c r="G89" s="825">
        <f>D89+E89-F89</f>
        <v>500000</v>
      </c>
    </row>
    <row r="90" spans="1:7" s="853" customFormat="1" ht="15.75" customHeight="1">
      <c r="A90" s="849"/>
      <c r="B90" s="889"/>
      <c r="C90" s="903" t="s">
        <v>195</v>
      </c>
      <c r="D90" s="905">
        <v>0</v>
      </c>
      <c r="E90" s="825"/>
      <c r="F90" s="825"/>
      <c r="G90" s="825"/>
    </row>
    <row r="91" spans="1:7" s="859" customFormat="1" ht="13.5" customHeight="1">
      <c r="A91" s="854"/>
      <c r="B91" s="855"/>
      <c r="C91" s="958" t="s">
        <v>855</v>
      </c>
      <c r="D91" s="857">
        <v>0</v>
      </c>
      <c r="E91" s="858">
        <v>56000</v>
      </c>
      <c r="F91" s="858"/>
      <c r="G91" s="858">
        <f aca="true" t="shared" si="4" ref="G91:G96">D91+E91-F91</f>
        <v>56000</v>
      </c>
    </row>
    <row r="92" spans="1:7" s="859" customFormat="1" ht="15.75" customHeight="1">
      <c r="A92" s="883"/>
      <c r="B92" s="949"/>
      <c r="C92" s="959" t="s">
        <v>856</v>
      </c>
      <c r="D92" s="951">
        <v>0</v>
      </c>
      <c r="E92" s="887">
        <v>444000</v>
      </c>
      <c r="F92" s="887"/>
      <c r="G92" s="858">
        <f t="shared" si="4"/>
        <v>444000</v>
      </c>
    </row>
    <row r="93" spans="1:7" s="805" customFormat="1" ht="29.25" customHeight="1">
      <c r="A93" s="800" t="s">
        <v>144</v>
      </c>
      <c r="B93" s="800"/>
      <c r="C93" s="960" t="s">
        <v>319</v>
      </c>
      <c r="D93" s="828">
        <v>14233410</v>
      </c>
      <c r="E93" s="961">
        <f>E94+E96</f>
        <v>360000</v>
      </c>
      <c r="F93" s="961">
        <f>F94+F96</f>
        <v>1491000</v>
      </c>
      <c r="G93" s="829">
        <f t="shared" si="4"/>
        <v>13102410</v>
      </c>
    </row>
    <row r="94" spans="1:7" s="863" customFormat="1" ht="31.5" customHeight="1">
      <c r="A94" s="860"/>
      <c r="B94" s="861"/>
      <c r="C94" s="793" t="s">
        <v>894</v>
      </c>
      <c r="D94" s="862">
        <v>13478000</v>
      </c>
      <c r="E94" s="796">
        <f>E95</f>
        <v>0</v>
      </c>
      <c r="F94" s="796">
        <f>F95</f>
        <v>1491000</v>
      </c>
      <c r="G94" s="796">
        <f t="shared" si="4"/>
        <v>11987000</v>
      </c>
    </row>
    <row r="95" spans="1:7" s="853" customFormat="1" ht="41.25" customHeight="1">
      <c r="A95" s="864"/>
      <c r="B95" s="890">
        <v>80395</v>
      </c>
      <c r="C95" s="962" t="s">
        <v>857</v>
      </c>
      <c r="D95" s="919">
        <v>2427000</v>
      </c>
      <c r="E95" s="920"/>
      <c r="F95" s="920">
        <v>1491000</v>
      </c>
      <c r="G95" s="920">
        <f t="shared" si="4"/>
        <v>936000</v>
      </c>
    </row>
    <row r="96" spans="1:7" s="853" customFormat="1" ht="30.75" customHeight="1">
      <c r="A96" s="864"/>
      <c r="B96" s="890">
        <v>80395</v>
      </c>
      <c r="C96" s="962" t="s">
        <v>858</v>
      </c>
      <c r="D96" s="963">
        <v>0</v>
      </c>
      <c r="E96" s="925">
        <v>360000</v>
      </c>
      <c r="F96" s="964"/>
      <c r="G96" s="964">
        <f t="shared" si="4"/>
        <v>360000</v>
      </c>
    </row>
    <row r="98" spans="2:3" s="967" customFormat="1" ht="15.75">
      <c r="B98" s="965"/>
      <c r="C98" s="966" t="s">
        <v>859</v>
      </c>
    </row>
    <row r="99" spans="2:3" s="967" customFormat="1" ht="15.75">
      <c r="B99" s="968"/>
      <c r="C99" s="966"/>
    </row>
    <row r="100" spans="4:7" s="821" customFormat="1" ht="26.25" customHeight="1">
      <c r="D100" s="969" t="s">
        <v>809</v>
      </c>
      <c r="E100" s="969" t="s">
        <v>810</v>
      </c>
      <c r="F100" s="970" t="s">
        <v>860</v>
      </c>
      <c r="G100" s="970"/>
    </row>
    <row r="102" spans="2:6" s="974" customFormat="1" ht="31.5">
      <c r="B102" s="971" t="s">
        <v>861</v>
      </c>
      <c r="C102" s="972" t="s">
        <v>862</v>
      </c>
      <c r="D102" s="973">
        <f>E19+E25+E31+E33+E43+E57+E77+E83+E88</f>
        <v>12205529</v>
      </c>
      <c r="E102" s="973">
        <f>F19+F24+F27+F33+F57+F66+F73+F95+F29</f>
        <v>2943207</v>
      </c>
      <c r="F102" s="973">
        <f>D102-E102</f>
        <v>9262322</v>
      </c>
    </row>
    <row r="104" spans="2:6" s="976" customFormat="1" ht="15.75">
      <c r="B104" s="975" t="s">
        <v>863</v>
      </c>
      <c r="C104" s="976" t="s">
        <v>864</v>
      </c>
      <c r="D104" s="977">
        <f>E44+E58+E93</f>
        <v>2938198</v>
      </c>
      <c r="E104" s="977">
        <f>F58+F67+F75</f>
        <v>11909468</v>
      </c>
      <c r="F104" s="977">
        <f>D104-E104</f>
        <v>-8971270</v>
      </c>
    </row>
    <row r="105" spans="2:6" s="976" customFormat="1" ht="15.75">
      <c r="B105" s="975"/>
      <c r="D105" s="978"/>
      <c r="E105" s="978"/>
      <c r="F105" s="978"/>
    </row>
    <row r="106" spans="3:6" s="787" customFormat="1" ht="15.75">
      <c r="C106" s="979" t="s">
        <v>865</v>
      </c>
      <c r="D106" s="980">
        <f>D102+D104</f>
        <v>15143727</v>
      </c>
      <c r="E106" s="980">
        <f>E102+E104</f>
        <v>14852675</v>
      </c>
      <c r="F106" s="981">
        <f>D106-E106</f>
        <v>291052</v>
      </c>
    </row>
  </sheetData>
  <mergeCells count="35">
    <mergeCell ref="C45:C46"/>
    <mergeCell ref="F45:F46"/>
    <mergeCell ref="G45:G46"/>
    <mergeCell ref="D45:D46"/>
    <mergeCell ref="D64:D65"/>
    <mergeCell ref="C64:C65"/>
    <mergeCell ref="D57:D58"/>
    <mergeCell ref="G57:G58"/>
    <mergeCell ref="G43:G44"/>
    <mergeCell ref="G13:G14"/>
    <mergeCell ref="G62:G63"/>
    <mergeCell ref="G64:G65"/>
    <mergeCell ref="B43:B44"/>
    <mergeCell ref="C43:C44"/>
    <mergeCell ref="D43:D44"/>
    <mergeCell ref="F43:F44"/>
    <mergeCell ref="A87:C87"/>
    <mergeCell ref="A75:C75"/>
    <mergeCell ref="A52:C52"/>
    <mergeCell ref="F13:F14"/>
    <mergeCell ref="A41:C41"/>
    <mergeCell ref="C47:C48"/>
    <mergeCell ref="C62:C63"/>
    <mergeCell ref="D62:D63"/>
    <mergeCell ref="E62:E63"/>
    <mergeCell ref="C57:C58"/>
    <mergeCell ref="A6:G6"/>
    <mergeCell ref="A17:C17"/>
    <mergeCell ref="A8:G8"/>
    <mergeCell ref="A13:A14"/>
    <mergeCell ref="B13:B14"/>
    <mergeCell ref="C13:C14"/>
    <mergeCell ref="D13:D14"/>
    <mergeCell ref="E13:E14"/>
    <mergeCell ref="A9:G9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0"/>
  <sheetViews>
    <sheetView workbookViewId="0" topLeftCell="A1">
      <selection activeCell="D3" sqref="D3"/>
    </sheetView>
  </sheetViews>
  <sheetFormatPr defaultColWidth="9.140625" defaultRowHeight="12.75"/>
  <cols>
    <col min="1" max="1" width="5.8515625" style="666" customWidth="1"/>
    <col min="2" max="2" width="8.28125" style="666" customWidth="1"/>
    <col min="3" max="3" width="33.8515625" style="666" customWidth="1"/>
    <col min="4" max="4" width="5.140625" style="666" customWidth="1"/>
    <col min="5" max="5" width="12.28125" style="666" customWidth="1"/>
    <col min="6" max="6" width="11.421875" style="666" customWidth="1"/>
    <col min="7" max="7" width="12.28125" style="666" customWidth="1"/>
    <col min="8" max="8" width="12.57421875" style="666" customWidth="1"/>
    <col min="9" max="10" width="9.8515625" style="666" bestFit="1" customWidth="1"/>
    <col min="11" max="16384" width="9.140625" style="666" customWidth="1"/>
  </cols>
  <sheetData>
    <row r="1" spans="1:8" ht="12.75">
      <c r="A1" s="664"/>
      <c r="B1" s="664" t="s">
        <v>308</v>
      </c>
      <c r="C1" s="664"/>
      <c r="D1" s="664"/>
      <c r="E1" s="664"/>
      <c r="F1" s="665" t="s">
        <v>751</v>
      </c>
      <c r="G1" s="665"/>
      <c r="H1" s="665"/>
    </row>
    <row r="2" spans="1:8" ht="12.75">
      <c r="A2" s="664"/>
      <c r="B2" s="664"/>
      <c r="C2" s="664"/>
      <c r="D2" s="664"/>
      <c r="E2" s="664"/>
      <c r="F2" s="665" t="s">
        <v>180</v>
      </c>
      <c r="G2" s="665"/>
      <c r="H2" s="665"/>
    </row>
    <row r="3" spans="1:8" ht="12.75">
      <c r="A3" s="664"/>
      <c r="B3" s="664"/>
      <c r="C3" s="664"/>
      <c r="D3" s="664"/>
      <c r="E3" s="664"/>
      <c r="F3" s="667" t="s">
        <v>752</v>
      </c>
      <c r="G3" s="667"/>
      <c r="H3" s="667"/>
    </row>
    <row r="4" spans="1:8" ht="6" customHeight="1">
      <c r="A4" s="664"/>
      <c r="B4" s="664"/>
      <c r="C4" s="664"/>
      <c r="D4" s="664"/>
      <c r="E4" s="664"/>
      <c r="F4" s="667"/>
      <c r="G4" s="667"/>
      <c r="H4" s="667"/>
    </row>
    <row r="5" spans="1:8" ht="6" customHeight="1">
      <c r="A5" s="664"/>
      <c r="B5" s="664"/>
      <c r="C5" s="664"/>
      <c r="D5" s="664"/>
      <c r="E5" s="664"/>
      <c r="F5" s="667"/>
      <c r="G5" s="667"/>
      <c r="H5" s="667"/>
    </row>
    <row r="6" spans="1:8" ht="6" customHeight="1">
      <c r="A6" s="664"/>
      <c r="B6" s="664"/>
      <c r="C6" s="664"/>
      <c r="D6" s="664"/>
      <c r="E6" s="664"/>
      <c r="F6" s="667"/>
      <c r="G6" s="667"/>
      <c r="H6" s="667"/>
    </row>
    <row r="7" spans="1:8" ht="6" customHeight="1">
      <c r="A7" s="664"/>
      <c r="B7" s="664"/>
      <c r="C7" s="664"/>
      <c r="D7" s="664"/>
      <c r="E7" s="664"/>
      <c r="F7" s="667"/>
      <c r="G7" s="667"/>
      <c r="H7" s="667"/>
    </row>
    <row r="8" spans="1:8" ht="6" customHeight="1">
      <c r="A8" s="664"/>
      <c r="B8" s="664"/>
      <c r="C8" s="664"/>
      <c r="D8" s="664"/>
      <c r="E8" s="664"/>
      <c r="F8" s="667"/>
      <c r="G8" s="667"/>
      <c r="H8" s="667"/>
    </row>
    <row r="9" spans="1:8" ht="12.75">
      <c r="A9" s="664"/>
      <c r="B9" s="664"/>
      <c r="C9" s="664"/>
      <c r="D9" s="664"/>
      <c r="E9" s="664"/>
      <c r="F9" s="667"/>
      <c r="G9" s="667"/>
      <c r="H9" s="667"/>
    </row>
    <row r="10" spans="1:8" ht="12.75">
      <c r="A10" s="1687" t="s">
        <v>785</v>
      </c>
      <c r="B10" s="1687"/>
      <c r="C10" s="1687"/>
      <c r="D10" s="1687"/>
      <c r="E10" s="1687"/>
      <c r="F10" s="1687"/>
      <c r="G10" s="1687"/>
      <c r="H10" s="1687"/>
    </row>
    <row r="11" spans="1:8" ht="12.75">
      <c r="A11" s="1687" t="s">
        <v>753</v>
      </c>
      <c r="B11" s="1687"/>
      <c r="C11" s="1687"/>
      <c r="D11" s="1687"/>
      <c r="E11" s="1687"/>
      <c r="F11" s="1687"/>
      <c r="G11" s="1687"/>
      <c r="H11" s="1687"/>
    </row>
    <row r="12" spans="1:8" ht="12.75">
      <c r="A12" s="665" t="s">
        <v>754</v>
      </c>
      <c r="B12" s="665"/>
      <c r="C12" s="665"/>
      <c r="D12" s="665"/>
      <c r="E12" s="665"/>
      <c r="F12" s="665"/>
      <c r="G12" s="665"/>
      <c r="H12" s="664"/>
    </row>
    <row r="13" spans="1:8" ht="12.75">
      <c r="A13" s="665"/>
      <c r="B13" s="665"/>
      <c r="C13" s="665"/>
      <c r="D13" s="665"/>
      <c r="E13" s="665"/>
      <c r="F13" s="665"/>
      <c r="G13" s="665"/>
      <c r="H13" s="664"/>
    </row>
    <row r="14" spans="1:8" ht="12.75">
      <c r="A14" s="665"/>
      <c r="B14" s="665"/>
      <c r="C14" s="665"/>
      <c r="D14" s="665"/>
      <c r="E14" s="665"/>
      <c r="F14" s="665"/>
      <c r="G14" s="665"/>
      <c r="H14" s="664"/>
    </row>
    <row r="15" spans="1:8" ht="9.75" customHeight="1">
      <c r="A15" s="665"/>
      <c r="B15" s="665"/>
      <c r="C15" s="665"/>
      <c r="D15" s="665"/>
      <c r="E15" s="665"/>
      <c r="F15" s="665"/>
      <c r="G15" s="665"/>
      <c r="H15" s="664"/>
    </row>
    <row r="16" spans="1:8" ht="12.75">
      <c r="A16" s="664"/>
      <c r="B16" s="664"/>
      <c r="C16" s="664"/>
      <c r="D16" s="664"/>
      <c r="E16" s="664"/>
      <c r="F16" s="664"/>
      <c r="G16" s="664"/>
      <c r="H16" s="668" t="s">
        <v>183</v>
      </c>
    </row>
    <row r="17" spans="1:8" ht="54.75" customHeight="1">
      <c r="A17" s="669" t="s">
        <v>184</v>
      </c>
      <c r="B17" s="670" t="s">
        <v>185</v>
      </c>
      <c r="C17" s="669" t="s">
        <v>33</v>
      </c>
      <c r="D17" s="670" t="s">
        <v>755</v>
      </c>
      <c r="E17" s="669" t="s">
        <v>756</v>
      </c>
      <c r="F17" s="669" t="s">
        <v>757</v>
      </c>
      <c r="G17" s="669" t="s">
        <v>423</v>
      </c>
      <c r="H17" s="670" t="s">
        <v>758</v>
      </c>
    </row>
    <row r="18" spans="1:8" ht="13.5">
      <c r="A18" s="671">
        <v>1</v>
      </c>
      <c r="B18" s="671">
        <v>2</v>
      </c>
      <c r="C18" s="671">
        <v>3</v>
      </c>
      <c r="D18" s="671">
        <v>4</v>
      </c>
      <c r="E18" s="672">
        <v>5</v>
      </c>
      <c r="F18" s="672">
        <v>6</v>
      </c>
      <c r="G18" s="672">
        <v>7</v>
      </c>
      <c r="H18" s="671">
        <v>8</v>
      </c>
    </row>
    <row r="19" spans="1:10" ht="13.5">
      <c r="A19" s="673"/>
      <c r="B19" s="674"/>
      <c r="C19" s="673"/>
      <c r="D19" s="674"/>
      <c r="E19" s="673"/>
      <c r="F19" s="673"/>
      <c r="G19" s="673"/>
      <c r="H19" s="674"/>
      <c r="I19" s="675"/>
      <c r="J19" s="675"/>
    </row>
    <row r="20" spans="1:11" ht="18" customHeight="1">
      <c r="A20" s="676"/>
      <c r="B20" s="677"/>
      <c r="C20" s="1684" t="s">
        <v>226</v>
      </c>
      <c r="D20" s="678" t="s">
        <v>759</v>
      </c>
      <c r="E20" s="679">
        <f aca="true" t="shared" si="0" ref="E20:H21">E24</f>
        <v>0</v>
      </c>
      <c r="F20" s="679">
        <f t="shared" si="0"/>
        <v>200000</v>
      </c>
      <c r="G20" s="679">
        <f t="shared" si="0"/>
        <v>200000</v>
      </c>
      <c r="H20" s="680">
        <f t="shared" si="0"/>
        <v>0</v>
      </c>
      <c r="I20" s="681">
        <f>E20+F20</f>
        <v>200000</v>
      </c>
      <c r="J20" s="681">
        <f>G20+H20</f>
        <v>200000</v>
      </c>
      <c r="K20" s="682">
        <f>I20-J20</f>
        <v>0</v>
      </c>
    </row>
    <row r="21" spans="1:11" ht="16.5" customHeight="1">
      <c r="A21" s="683">
        <v>600</v>
      </c>
      <c r="B21" s="683"/>
      <c r="C21" s="1685"/>
      <c r="D21" s="685" t="s">
        <v>760</v>
      </c>
      <c r="E21" s="679">
        <f t="shared" si="0"/>
        <v>111463</v>
      </c>
      <c r="F21" s="679">
        <f t="shared" si="0"/>
        <v>-125587</v>
      </c>
      <c r="G21" s="679">
        <f t="shared" si="0"/>
        <v>-200000</v>
      </c>
      <c r="H21" s="680">
        <f t="shared" si="0"/>
        <v>185876</v>
      </c>
      <c r="I21" s="681">
        <f>E21+F21</f>
        <v>-14124</v>
      </c>
      <c r="J21" s="681">
        <f>G21+H21</f>
        <v>-14124</v>
      </c>
      <c r="K21" s="682">
        <f>I21-J21</f>
        <v>0</v>
      </c>
    </row>
    <row r="22" spans="1:11" ht="17.25" customHeight="1">
      <c r="A22" s="683"/>
      <c r="B22" s="686"/>
      <c r="C22" s="1686"/>
      <c r="D22" s="685" t="s">
        <v>761</v>
      </c>
      <c r="E22" s="679">
        <f>E20+E21</f>
        <v>111463</v>
      </c>
      <c r="F22" s="679">
        <f>F20+F21</f>
        <v>74413</v>
      </c>
      <c r="G22" s="679">
        <f>G20+G21</f>
        <v>0</v>
      </c>
      <c r="H22" s="680">
        <f>H20+H21</f>
        <v>185876</v>
      </c>
      <c r="I22" s="681">
        <f>E22+F22</f>
        <v>185876</v>
      </c>
      <c r="J22" s="681">
        <f>G22+H22</f>
        <v>185876</v>
      </c>
      <c r="K22" s="682">
        <f>I22-J22</f>
        <v>0</v>
      </c>
    </row>
    <row r="23" spans="1:11" ht="12" customHeight="1">
      <c r="A23" s="688"/>
      <c r="B23" s="683"/>
      <c r="C23" s="689"/>
      <c r="D23" s="690"/>
      <c r="E23" s="691"/>
      <c r="F23" s="691"/>
      <c r="G23" s="691"/>
      <c r="H23" s="692"/>
      <c r="I23" s="681"/>
      <c r="J23" s="681"/>
      <c r="K23" s="682"/>
    </row>
    <row r="24" spans="1:11" s="693" customFormat="1" ht="12.75">
      <c r="A24" s="683"/>
      <c r="B24" s="1681">
        <v>60013</v>
      </c>
      <c r="C24" s="1684" t="s">
        <v>65</v>
      </c>
      <c r="D24" s="678" t="s">
        <v>759</v>
      </c>
      <c r="E24" s="679">
        <f aca="true" t="shared" si="1" ref="E24:H25">E28</f>
        <v>0</v>
      </c>
      <c r="F24" s="679">
        <f t="shared" si="1"/>
        <v>200000</v>
      </c>
      <c r="G24" s="679">
        <f t="shared" si="1"/>
        <v>200000</v>
      </c>
      <c r="H24" s="680">
        <f t="shared" si="1"/>
        <v>0</v>
      </c>
      <c r="I24" s="681">
        <f>E24+F24</f>
        <v>200000</v>
      </c>
      <c r="J24" s="681">
        <f>G24+H24</f>
        <v>200000</v>
      </c>
      <c r="K24" s="682">
        <f>I24-J24</f>
        <v>0</v>
      </c>
    </row>
    <row r="25" spans="1:11" ht="12.75">
      <c r="A25" s="690"/>
      <c r="B25" s="1682"/>
      <c r="C25" s="1685"/>
      <c r="D25" s="678" t="s">
        <v>760</v>
      </c>
      <c r="E25" s="679">
        <f t="shared" si="1"/>
        <v>111463</v>
      </c>
      <c r="F25" s="679">
        <f t="shared" si="1"/>
        <v>-125587</v>
      </c>
      <c r="G25" s="679">
        <f t="shared" si="1"/>
        <v>-200000</v>
      </c>
      <c r="H25" s="680">
        <f t="shared" si="1"/>
        <v>185876</v>
      </c>
      <c r="I25" s="681">
        <f>E25+F25</f>
        <v>-14124</v>
      </c>
      <c r="J25" s="681">
        <f>G25+H25</f>
        <v>-14124</v>
      </c>
      <c r="K25" s="682">
        <f>I25-J25</f>
        <v>0</v>
      </c>
    </row>
    <row r="26" spans="1:11" ht="12.75">
      <c r="A26" s="690"/>
      <c r="B26" s="1683"/>
      <c r="C26" s="1686"/>
      <c r="D26" s="694" t="s">
        <v>761</v>
      </c>
      <c r="E26" s="679">
        <f>E24+E25</f>
        <v>111463</v>
      </c>
      <c r="F26" s="679">
        <f>F24+F25</f>
        <v>74413</v>
      </c>
      <c r="G26" s="679">
        <f>G24+G25</f>
        <v>0</v>
      </c>
      <c r="H26" s="680">
        <f>H24+H25</f>
        <v>185876</v>
      </c>
      <c r="I26" s="681">
        <f>E26+F26</f>
        <v>185876</v>
      </c>
      <c r="J26" s="681">
        <f>G26+H26</f>
        <v>185876</v>
      </c>
      <c r="K26" s="682">
        <f>I26-J26</f>
        <v>0</v>
      </c>
    </row>
    <row r="27" spans="1:10" ht="13.5">
      <c r="A27" s="695"/>
      <c r="B27" s="674"/>
      <c r="C27" s="673"/>
      <c r="D27" s="674"/>
      <c r="E27" s="696"/>
      <c r="F27" s="696"/>
      <c r="G27" s="696"/>
      <c r="H27" s="697"/>
      <c r="I27" s="675"/>
      <c r="J27" s="675"/>
    </row>
    <row r="28" spans="1:11" ht="12.75">
      <c r="A28" s="690"/>
      <c r="B28" s="698"/>
      <c r="C28" s="1678" t="s">
        <v>694</v>
      </c>
      <c r="D28" s="699" t="s">
        <v>759</v>
      </c>
      <c r="E28" s="700">
        <v>0</v>
      </c>
      <c r="F28" s="700">
        <v>200000</v>
      </c>
      <c r="G28" s="700">
        <v>200000</v>
      </c>
      <c r="H28" s="701">
        <v>0</v>
      </c>
      <c r="I28" s="681">
        <f>E28+F28</f>
        <v>200000</v>
      </c>
      <c r="J28" s="681">
        <f>G28+H28</f>
        <v>200000</v>
      </c>
      <c r="K28" s="682">
        <f>I28-J28</f>
        <v>0</v>
      </c>
    </row>
    <row r="29" spans="1:11" ht="12.75">
      <c r="A29" s="702"/>
      <c r="B29" s="703"/>
      <c r="C29" s="1679"/>
      <c r="D29" s="699" t="s">
        <v>760</v>
      </c>
      <c r="E29" s="700">
        <v>111463</v>
      </c>
      <c r="F29" s="700">
        <v>-125587</v>
      </c>
      <c r="G29" s="700">
        <v>-200000</v>
      </c>
      <c r="H29" s="701">
        <v>185876</v>
      </c>
      <c r="I29" s="681">
        <f>E29+F29</f>
        <v>-14124</v>
      </c>
      <c r="J29" s="681">
        <f>G29+H29</f>
        <v>-14124</v>
      </c>
      <c r="K29" s="682">
        <f>I29-J29</f>
        <v>0</v>
      </c>
    </row>
    <row r="30" spans="1:11" ht="12.75">
      <c r="A30" s="705"/>
      <c r="B30" s="706"/>
      <c r="C30" s="1680"/>
      <c r="D30" s="694" t="s">
        <v>761</v>
      </c>
      <c r="E30" s="700">
        <f>E28+E29</f>
        <v>111463</v>
      </c>
      <c r="F30" s="700">
        <f>F28+F29</f>
        <v>74413</v>
      </c>
      <c r="G30" s="700">
        <f>G28+G29</f>
        <v>0</v>
      </c>
      <c r="H30" s="701">
        <f>H28+H29</f>
        <v>185876</v>
      </c>
      <c r="I30" s="681">
        <f>E30+F30</f>
        <v>185876</v>
      </c>
      <c r="J30" s="681">
        <f>G30+H30</f>
        <v>185876</v>
      </c>
      <c r="K30" s="682">
        <f>I30-J30</f>
        <v>0</v>
      </c>
    </row>
    <row r="31" spans="1:10" ht="13.5">
      <c r="A31" s="673"/>
      <c r="B31" s="674"/>
      <c r="C31" s="673"/>
      <c r="D31" s="674"/>
      <c r="E31" s="696"/>
      <c r="F31" s="696"/>
      <c r="G31" s="696"/>
      <c r="H31" s="697"/>
      <c r="I31" s="675"/>
      <c r="J31" s="675"/>
    </row>
    <row r="32" spans="1:11" ht="18" customHeight="1">
      <c r="A32" s="676"/>
      <c r="B32" s="677"/>
      <c r="C32" s="1684" t="s">
        <v>241</v>
      </c>
      <c r="D32" s="678" t="s">
        <v>759</v>
      </c>
      <c r="E32" s="679">
        <f aca="true" t="shared" si="2" ref="E32:H33">E36</f>
        <v>4313</v>
      </c>
      <c r="F32" s="679">
        <f t="shared" si="2"/>
        <v>240400</v>
      </c>
      <c r="G32" s="679">
        <f t="shared" si="2"/>
        <v>240400</v>
      </c>
      <c r="H32" s="680">
        <f t="shared" si="2"/>
        <v>4313</v>
      </c>
      <c r="I32" s="681">
        <f aca="true" t="shared" si="3" ref="I32:I46">E32+F32</f>
        <v>244713</v>
      </c>
      <c r="J32" s="681">
        <f aca="true" t="shared" si="4" ref="J32:J46">G32+H32</f>
        <v>244713</v>
      </c>
      <c r="K32" s="682">
        <f aca="true" t="shared" si="5" ref="K32:K46">I32-J32</f>
        <v>0</v>
      </c>
    </row>
    <row r="33" spans="1:11" ht="16.5" customHeight="1">
      <c r="A33" s="683">
        <v>710</v>
      </c>
      <c r="B33" s="683"/>
      <c r="C33" s="1685"/>
      <c r="D33" s="685" t="s">
        <v>760</v>
      </c>
      <c r="E33" s="679">
        <f t="shared" si="2"/>
        <v>2062</v>
      </c>
      <c r="F33" s="679">
        <f t="shared" si="2"/>
        <v>-207267</v>
      </c>
      <c r="G33" s="679">
        <f t="shared" si="2"/>
        <v>-218418</v>
      </c>
      <c r="H33" s="680">
        <f t="shared" si="2"/>
        <v>13213</v>
      </c>
      <c r="I33" s="681">
        <f t="shared" si="3"/>
        <v>-205205</v>
      </c>
      <c r="J33" s="681">
        <f t="shared" si="4"/>
        <v>-205205</v>
      </c>
      <c r="K33" s="682">
        <f t="shared" si="5"/>
        <v>0</v>
      </c>
    </row>
    <row r="34" spans="1:11" ht="17.25" customHeight="1">
      <c r="A34" s="683"/>
      <c r="B34" s="686"/>
      <c r="C34" s="1686"/>
      <c r="D34" s="685" t="s">
        <v>761</v>
      </c>
      <c r="E34" s="679">
        <f>E32+E33</f>
        <v>6375</v>
      </c>
      <c r="F34" s="679">
        <f>F32+F33</f>
        <v>33133</v>
      </c>
      <c r="G34" s="679">
        <f>G32+G33</f>
        <v>21982</v>
      </c>
      <c r="H34" s="680">
        <f>H32+H33</f>
        <v>17526</v>
      </c>
      <c r="I34" s="681">
        <f t="shared" si="3"/>
        <v>39508</v>
      </c>
      <c r="J34" s="681">
        <f t="shared" si="4"/>
        <v>39508</v>
      </c>
      <c r="K34" s="682">
        <f t="shared" si="5"/>
        <v>0</v>
      </c>
    </row>
    <row r="35" spans="1:11" ht="13.5">
      <c r="A35" s="708"/>
      <c r="B35" s="674"/>
      <c r="C35" s="673"/>
      <c r="D35" s="674"/>
      <c r="E35" s="696"/>
      <c r="F35" s="696"/>
      <c r="G35" s="696"/>
      <c r="H35" s="697"/>
      <c r="I35" s="681">
        <f t="shared" si="3"/>
        <v>0</v>
      </c>
      <c r="J35" s="681">
        <f t="shared" si="4"/>
        <v>0</v>
      </c>
      <c r="K35" s="682">
        <f t="shared" si="5"/>
        <v>0</v>
      </c>
    </row>
    <row r="36" spans="1:11" s="693" customFormat="1" ht="12.75">
      <c r="A36" s="683"/>
      <c r="B36" s="1681">
        <v>71003</v>
      </c>
      <c r="C36" s="1684" t="s">
        <v>73</v>
      </c>
      <c r="D36" s="678" t="s">
        <v>759</v>
      </c>
      <c r="E36" s="679">
        <f aca="true" t="shared" si="6" ref="E36:H37">E40</f>
        <v>4313</v>
      </c>
      <c r="F36" s="679">
        <f t="shared" si="6"/>
        <v>240400</v>
      </c>
      <c r="G36" s="679">
        <f t="shared" si="6"/>
        <v>240400</v>
      </c>
      <c r="H36" s="680">
        <f t="shared" si="6"/>
        <v>4313</v>
      </c>
      <c r="I36" s="681">
        <f t="shared" si="3"/>
        <v>244713</v>
      </c>
      <c r="J36" s="681">
        <f t="shared" si="4"/>
        <v>244713</v>
      </c>
      <c r="K36" s="682">
        <f t="shared" si="5"/>
        <v>0</v>
      </c>
    </row>
    <row r="37" spans="1:11" ht="12.75">
      <c r="A37" s="690"/>
      <c r="B37" s="1682"/>
      <c r="C37" s="1685"/>
      <c r="D37" s="678" t="s">
        <v>760</v>
      </c>
      <c r="E37" s="679">
        <f t="shared" si="6"/>
        <v>2062</v>
      </c>
      <c r="F37" s="679">
        <f t="shared" si="6"/>
        <v>-207267</v>
      </c>
      <c r="G37" s="679">
        <f t="shared" si="6"/>
        <v>-218418</v>
      </c>
      <c r="H37" s="680">
        <f t="shared" si="6"/>
        <v>13213</v>
      </c>
      <c r="I37" s="681">
        <f t="shared" si="3"/>
        <v>-205205</v>
      </c>
      <c r="J37" s="681">
        <f t="shared" si="4"/>
        <v>-205205</v>
      </c>
      <c r="K37" s="682">
        <f t="shared" si="5"/>
        <v>0</v>
      </c>
    </row>
    <row r="38" spans="1:11" ht="12.75">
      <c r="A38" s="690"/>
      <c r="B38" s="1683"/>
      <c r="C38" s="1686"/>
      <c r="D38" s="694" t="s">
        <v>761</v>
      </c>
      <c r="E38" s="679">
        <f>E36+E37</f>
        <v>6375</v>
      </c>
      <c r="F38" s="679">
        <f>F36+F37</f>
        <v>33133</v>
      </c>
      <c r="G38" s="679">
        <f>G36+G37</f>
        <v>21982</v>
      </c>
      <c r="H38" s="680">
        <f>H36+H37</f>
        <v>17526</v>
      </c>
      <c r="I38" s="681">
        <f t="shared" si="3"/>
        <v>39508</v>
      </c>
      <c r="J38" s="681">
        <f t="shared" si="4"/>
        <v>39508</v>
      </c>
      <c r="K38" s="682">
        <f t="shared" si="5"/>
        <v>0</v>
      </c>
    </row>
    <row r="39" spans="1:11" ht="12.75">
      <c r="A39" s="690"/>
      <c r="B39" s="690"/>
      <c r="C39" s="689"/>
      <c r="D39" s="694"/>
      <c r="E39" s="691"/>
      <c r="F39" s="691"/>
      <c r="G39" s="691"/>
      <c r="H39" s="692"/>
      <c r="I39" s="681">
        <f t="shared" si="3"/>
        <v>0</v>
      </c>
      <c r="J39" s="681">
        <f t="shared" si="4"/>
        <v>0</v>
      </c>
      <c r="K39" s="682">
        <f t="shared" si="5"/>
        <v>0</v>
      </c>
    </row>
    <row r="40" spans="1:11" ht="12.75">
      <c r="A40" s="690"/>
      <c r="B40" s="698"/>
      <c r="C40" s="1678" t="s">
        <v>762</v>
      </c>
      <c r="D40" s="699" t="s">
        <v>759</v>
      </c>
      <c r="E40" s="700">
        <v>4313</v>
      </c>
      <c r="F40" s="700">
        <v>240400</v>
      </c>
      <c r="G40" s="700">
        <v>240400</v>
      </c>
      <c r="H40" s="701">
        <v>4313</v>
      </c>
      <c r="I40" s="681">
        <f t="shared" si="3"/>
        <v>244713</v>
      </c>
      <c r="J40" s="681">
        <f t="shared" si="4"/>
        <v>244713</v>
      </c>
      <c r="K40" s="682">
        <f t="shared" si="5"/>
        <v>0</v>
      </c>
    </row>
    <row r="41" spans="1:11" ht="12.75">
      <c r="A41" s="702"/>
      <c r="B41" s="703"/>
      <c r="C41" s="1679"/>
      <c r="D41" s="699" t="s">
        <v>760</v>
      </c>
      <c r="E41" s="700">
        <v>2062</v>
      </c>
      <c r="F41" s="700">
        <v>-207267</v>
      </c>
      <c r="G41" s="700">
        <v>-218418</v>
      </c>
      <c r="H41" s="701">
        <v>13213</v>
      </c>
      <c r="I41" s="681">
        <f t="shared" si="3"/>
        <v>-205205</v>
      </c>
      <c r="J41" s="681">
        <f t="shared" si="4"/>
        <v>-205205</v>
      </c>
      <c r="K41" s="682">
        <f t="shared" si="5"/>
        <v>0</v>
      </c>
    </row>
    <row r="42" spans="1:11" ht="12.75">
      <c r="A42" s="705"/>
      <c r="B42" s="706"/>
      <c r="C42" s="1680"/>
      <c r="D42" s="694" t="s">
        <v>761</v>
      </c>
      <c r="E42" s="700">
        <f>E40+E41</f>
        <v>6375</v>
      </c>
      <c r="F42" s="700">
        <f>F40+F41</f>
        <v>33133</v>
      </c>
      <c r="G42" s="700">
        <f>G40+G41</f>
        <v>21982</v>
      </c>
      <c r="H42" s="701">
        <f>H40+H41</f>
        <v>17526</v>
      </c>
      <c r="I42" s="681">
        <f t="shared" si="3"/>
        <v>39508</v>
      </c>
      <c r="J42" s="681">
        <f t="shared" si="4"/>
        <v>39508</v>
      </c>
      <c r="K42" s="682">
        <f t="shared" si="5"/>
        <v>0</v>
      </c>
    </row>
    <row r="43" spans="1:11" ht="15.75" customHeight="1">
      <c r="A43" s="709"/>
      <c r="B43" s="690"/>
      <c r="C43" s="689"/>
      <c r="D43" s="694"/>
      <c r="E43" s="691"/>
      <c r="F43" s="691"/>
      <c r="G43" s="691"/>
      <c r="H43" s="692"/>
      <c r="I43" s="681">
        <f t="shared" si="3"/>
        <v>0</v>
      </c>
      <c r="J43" s="681">
        <f t="shared" si="4"/>
        <v>0</v>
      </c>
      <c r="K43" s="682">
        <f t="shared" si="5"/>
        <v>0</v>
      </c>
    </row>
    <row r="44" spans="1:11" ht="18" customHeight="1">
      <c r="A44" s="676"/>
      <c r="B44" s="677"/>
      <c r="C44" s="1684" t="s">
        <v>303</v>
      </c>
      <c r="D44" s="678" t="s">
        <v>759</v>
      </c>
      <c r="E44" s="679">
        <f aca="true" t="shared" si="7" ref="E44:H45">E48+E60+E84+E96+E112</f>
        <v>421234</v>
      </c>
      <c r="F44" s="679">
        <f t="shared" si="7"/>
        <v>2753056</v>
      </c>
      <c r="G44" s="679">
        <f t="shared" si="7"/>
        <v>2820633</v>
      </c>
      <c r="H44" s="680">
        <f t="shared" si="7"/>
        <v>353657</v>
      </c>
      <c r="I44" s="681">
        <f t="shared" si="3"/>
        <v>3174290</v>
      </c>
      <c r="J44" s="681">
        <f t="shared" si="4"/>
        <v>3174290</v>
      </c>
      <c r="K44" s="682">
        <f t="shared" si="5"/>
        <v>0</v>
      </c>
    </row>
    <row r="45" spans="1:11" ht="16.5" customHeight="1">
      <c r="A45" s="683">
        <v>801</v>
      </c>
      <c r="B45" s="683"/>
      <c r="C45" s="1685"/>
      <c r="D45" s="685" t="s">
        <v>760</v>
      </c>
      <c r="E45" s="679">
        <f t="shared" si="7"/>
        <v>278717</v>
      </c>
      <c r="F45" s="679">
        <f t="shared" si="7"/>
        <v>-2085161</v>
      </c>
      <c r="G45" s="679">
        <f t="shared" si="7"/>
        <v>-2207404</v>
      </c>
      <c r="H45" s="680">
        <f t="shared" si="7"/>
        <v>400960</v>
      </c>
      <c r="I45" s="681">
        <f t="shared" si="3"/>
        <v>-1806444</v>
      </c>
      <c r="J45" s="681">
        <f t="shared" si="4"/>
        <v>-1806444</v>
      </c>
      <c r="K45" s="682">
        <f t="shared" si="5"/>
        <v>0</v>
      </c>
    </row>
    <row r="46" spans="1:11" ht="17.25" customHeight="1">
      <c r="A46" s="683"/>
      <c r="B46" s="686"/>
      <c r="C46" s="1686"/>
      <c r="D46" s="685" t="s">
        <v>761</v>
      </c>
      <c r="E46" s="679">
        <f>E44+E45</f>
        <v>699951</v>
      </c>
      <c r="F46" s="679">
        <f>F44+F45</f>
        <v>667895</v>
      </c>
      <c r="G46" s="679">
        <f>G44+G45</f>
        <v>613229</v>
      </c>
      <c r="H46" s="680">
        <f>H44+H45</f>
        <v>754617</v>
      </c>
      <c r="I46" s="681">
        <f t="shared" si="3"/>
        <v>1367846</v>
      </c>
      <c r="J46" s="681">
        <f t="shared" si="4"/>
        <v>1367846</v>
      </c>
      <c r="K46" s="682">
        <f t="shared" si="5"/>
        <v>0</v>
      </c>
    </row>
    <row r="47" spans="1:11" ht="17.25" customHeight="1">
      <c r="A47" s="683"/>
      <c r="B47" s="686"/>
      <c r="C47" s="687"/>
      <c r="D47" s="685"/>
      <c r="E47" s="679"/>
      <c r="F47" s="679"/>
      <c r="G47" s="679"/>
      <c r="H47" s="680"/>
      <c r="I47" s="681"/>
      <c r="J47" s="681"/>
      <c r="K47" s="682"/>
    </row>
    <row r="48" spans="1:11" s="693" customFormat="1" ht="12.75">
      <c r="A48" s="683"/>
      <c r="B48" s="1681">
        <v>80102</v>
      </c>
      <c r="C48" s="1684" t="s">
        <v>87</v>
      </c>
      <c r="D48" s="678" t="s">
        <v>759</v>
      </c>
      <c r="E48" s="679">
        <f aca="true" t="shared" si="8" ref="E48:K49">E52+E56</f>
        <v>0</v>
      </c>
      <c r="F48" s="679">
        <f t="shared" si="8"/>
        <v>1000</v>
      </c>
      <c r="G48" s="679">
        <f t="shared" si="8"/>
        <v>1000</v>
      </c>
      <c r="H48" s="680">
        <f t="shared" si="8"/>
        <v>0</v>
      </c>
      <c r="I48" s="700">
        <f t="shared" si="8"/>
        <v>1000</v>
      </c>
      <c r="J48" s="700">
        <f t="shared" si="8"/>
        <v>1000</v>
      </c>
      <c r="K48" s="700">
        <f t="shared" si="8"/>
        <v>0</v>
      </c>
    </row>
    <row r="49" spans="1:11" ht="12.75">
      <c r="A49" s="690"/>
      <c r="B49" s="1682"/>
      <c r="C49" s="1685"/>
      <c r="D49" s="678" t="s">
        <v>760</v>
      </c>
      <c r="E49" s="679">
        <f t="shared" si="8"/>
        <v>12567</v>
      </c>
      <c r="F49" s="679">
        <f t="shared" si="8"/>
        <v>-902</v>
      </c>
      <c r="G49" s="679">
        <f t="shared" si="8"/>
        <v>-1000</v>
      </c>
      <c r="H49" s="680">
        <f t="shared" si="8"/>
        <v>12665</v>
      </c>
      <c r="I49" s="700">
        <f t="shared" si="8"/>
        <v>11665</v>
      </c>
      <c r="J49" s="700">
        <f t="shared" si="8"/>
        <v>11665</v>
      </c>
      <c r="K49" s="700">
        <f t="shared" si="8"/>
        <v>0</v>
      </c>
    </row>
    <row r="50" spans="1:11" ht="12.75">
      <c r="A50" s="690"/>
      <c r="B50" s="1683"/>
      <c r="C50" s="1686"/>
      <c r="D50" s="699" t="s">
        <v>761</v>
      </c>
      <c r="E50" s="679">
        <f>E48+E49</f>
        <v>12567</v>
      </c>
      <c r="F50" s="679">
        <f>F48+F49</f>
        <v>98</v>
      </c>
      <c r="G50" s="679">
        <f>G48+G49</f>
        <v>0</v>
      </c>
      <c r="H50" s="680">
        <f>H48+H49</f>
        <v>12665</v>
      </c>
      <c r="I50" s="681">
        <f>E50+F50</f>
        <v>12665</v>
      </c>
      <c r="J50" s="681">
        <f>G50+H50</f>
        <v>12665</v>
      </c>
      <c r="K50" s="682">
        <f>I50-J50</f>
        <v>0</v>
      </c>
    </row>
    <row r="51" spans="1:11" ht="12.75">
      <c r="A51" s="690"/>
      <c r="B51" s="685"/>
      <c r="C51" s="687"/>
      <c r="D51" s="710"/>
      <c r="E51" s="711"/>
      <c r="F51" s="711"/>
      <c r="G51" s="711"/>
      <c r="H51" s="712"/>
      <c r="I51" s="681"/>
      <c r="J51" s="681"/>
      <c r="K51" s="682"/>
    </row>
    <row r="52" spans="1:11" ht="12.75">
      <c r="A52" s="690"/>
      <c r="B52" s="698"/>
      <c r="C52" s="1678" t="s">
        <v>763</v>
      </c>
      <c r="D52" s="710" t="s">
        <v>759</v>
      </c>
      <c r="E52" s="713">
        <v>0</v>
      </c>
      <c r="F52" s="713">
        <v>0</v>
      </c>
      <c r="G52" s="713">
        <v>0</v>
      </c>
      <c r="H52" s="714">
        <v>0</v>
      </c>
      <c r="I52" s="681">
        <f>E52+F52</f>
        <v>0</v>
      </c>
      <c r="J52" s="681">
        <f>G52+H52</f>
        <v>0</v>
      </c>
      <c r="K52" s="682">
        <f>I52-J52</f>
        <v>0</v>
      </c>
    </row>
    <row r="53" spans="1:11" ht="12.75">
      <c r="A53" s="702"/>
      <c r="B53" s="703"/>
      <c r="C53" s="1679"/>
      <c r="D53" s="699" t="s">
        <v>760</v>
      </c>
      <c r="E53" s="700">
        <v>12567</v>
      </c>
      <c r="F53" s="700">
        <v>98</v>
      </c>
      <c r="G53" s="700">
        <v>0</v>
      </c>
      <c r="H53" s="701">
        <v>12665</v>
      </c>
      <c r="I53" s="681">
        <f>E53+F53</f>
        <v>12665</v>
      </c>
      <c r="J53" s="681">
        <f>G53+H53</f>
        <v>12665</v>
      </c>
      <c r="K53" s="682">
        <f>I53-J53</f>
        <v>0</v>
      </c>
    </row>
    <row r="54" spans="1:11" ht="12.75">
      <c r="A54" s="702"/>
      <c r="B54" s="706"/>
      <c r="C54" s="1680"/>
      <c r="D54" s="699" t="s">
        <v>761</v>
      </c>
      <c r="E54" s="700">
        <f>E52+E53</f>
        <v>12567</v>
      </c>
      <c r="F54" s="700">
        <f>F52+F53</f>
        <v>98</v>
      </c>
      <c r="G54" s="700">
        <f>G52+G53</f>
        <v>0</v>
      </c>
      <c r="H54" s="701">
        <f>H52+H53</f>
        <v>12665</v>
      </c>
      <c r="I54" s="681">
        <f>E54+F54</f>
        <v>12665</v>
      </c>
      <c r="J54" s="681">
        <f>G54+H54</f>
        <v>12665</v>
      </c>
      <c r="K54" s="682">
        <f>I54-J54</f>
        <v>0</v>
      </c>
    </row>
    <row r="55" spans="1:11" ht="12.75">
      <c r="A55" s="690"/>
      <c r="B55" s="690"/>
      <c r="C55" s="684"/>
      <c r="D55" s="710"/>
      <c r="E55" s="711"/>
      <c r="F55" s="711"/>
      <c r="G55" s="711"/>
      <c r="H55" s="712"/>
      <c r="I55" s="681"/>
      <c r="J55" s="681"/>
      <c r="K55" s="682"/>
    </row>
    <row r="56" spans="1:11" ht="12.75">
      <c r="A56" s="690"/>
      <c r="B56" s="698"/>
      <c r="C56" s="1678" t="s">
        <v>764</v>
      </c>
      <c r="D56" s="710" t="s">
        <v>759</v>
      </c>
      <c r="E56" s="713">
        <v>0</v>
      </c>
      <c r="F56" s="713">
        <v>1000</v>
      </c>
      <c r="G56" s="713">
        <v>1000</v>
      </c>
      <c r="H56" s="714">
        <v>0</v>
      </c>
      <c r="I56" s="681">
        <f aca="true" t="shared" si="9" ref="I56:I62">E56+F56</f>
        <v>1000</v>
      </c>
      <c r="J56" s="681">
        <f aca="true" t="shared" si="10" ref="J56:J62">G56+H56</f>
        <v>1000</v>
      </c>
      <c r="K56" s="682">
        <f aca="true" t="shared" si="11" ref="K56:K62">I56-J56</f>
        <v>0</v>
      </c>
    </row>
    <row r="57" spans="1:11" ht="12.75">
      <c r="A57" s="702"/>
      <c r="B57" s="703"/>
      <c r="C57" s="1679"/>
      <c r="D57" s="699" t="s">
        <v>760</v>
      </c>
      <c r="E57" s="700">
        <v>0</v>
      </c>
      <c r="F57" s="700">
        <v>-1000</v>
      </c>
      <c r="G57" s="700">
        <v>-1000</v>
      </c>
      <c r="H57" s="701">
        <v>0</v>
      </c>
      <c r="I57" s="681">
        <f t="shared" si="9"/>
        <v>-1000</v>
      </c>
      <c r="J57" s="681">
        <f t="shared" si="10"/>
        <v>-1000</v>
      </c>
      <c r="K57" s="682">
        <f t="shared" si="11"/>
        <v>0</v>
      </c>
    </row>
    <row r="58" spans="1:11" ht="12.75">
      <c r="A58" s="702"/>
      <c r="B58" s="706"/>
      <c r="C58" s="1680"/>
      <c r="D58" s="699" t="s">
        <v>761</v>
      </c>
      <c r="E58" s="700">
        <f>E56+E57</f>
        <v>0</v>
      </c>
      <c r="F58" s="700">
        <f>F56+F57</f>
        <v>0</v>
      </c>
      <c r="G58" s="700">
        <f>G56+G57</f>
        <v>0</v>
      </c>
      <c r="H58" s="701">
        <f>H56+H57</f>
        <v>0</v>
      </c>
      <c r="I58" s="681">
        <f t="shared" si="9"/>
        <v>0</v>
      </c>
      <c r="J58" s="681">
        <f t="shared" si="10"/>
        <v>0</v>
      </c>
      <c r="K58" s="682">
        <f t="shared" si="11"/>
        <v>0</v>
      </c>
    </row>
    <row r="59" spans="1:11" ht="12" customHeight="1">
      <c r="A59" s="690"/>
      <c r="B59" s="685"/>
      <c r="C59" s="715"/>
      <c r="D59" s="678"/>
      <c r="E59" s="700"/>
      <c r="F59" s="700"/>
      <c r="G59" s="700"/>
      <c r="H59" s="701"/>
      <c r="I59" s="681">
        <f t="shared" si="9"/>
        <v>0</v>
      </c>
      <c r="J59" s="681">
        <f t="shared" si="10"/>
        <v>0</v>
      </c>
      <c r="K59" s="682">
        <f t="shared" si="11"/>
        <v>0</v>
      </c>
    </row>
    <row r="60" spans="1:11" s="693" customFormat="1" ht="12.75">
      <c r="A60" s="683"/>
      <c r="B60" s="1681">
        <v>80130</v>
      </c>
      <c r="C60" s="1684" t="s">
        <v>91</v>
      </c>
      <c r="D60" s="678" t="s">
        <v>759</v>
      </c>
      <c r="E60" s="679">
        <f aca="true" t="shared" si="12" ref="E60:H61">E64+E68+E72+E76+E80</f>
        <v>100565</v>
      </c>
      <c r="F60" s="679">
        <f t="shared" si="12"/>
        <v>366300</v>
      </c>
      <c r="G60" s="679">
        <f t="shared" si="12"/>
        <v>366333</v>
      </c>
      <c r="H60" s="680">
        <f t="shared" si="12"/>
        <v>100532</v>
      </c>
      <c r="I60" s="681">
        <f t="shared" si="9"/>
        <v>466865</v>
      </c>
      <c r="J60" s="681">
        <f t="shared" si="10"/>
        <v>466865</v>
      </c>
      <c r="K60" s="682">
        <f t="shared" si="11"/>
        <v>0</v>
      </c>
    </row>
    <row r="61" spans="1:11" ht="12.75">
      <c r="A61" s="690"/>
      <c r="B61" s="1682"/>
      <c r="C61" s="1685"/>
      <c r="D61" s="678" t="s">
        <v>760</v>
      </c>
      <c r="E61" s="679">
        <f t="shared" si="12"/>
        <v>10431</v>
      </c>
      <c r="F61" s="679">
        <f t="shared" si="12"/>
        <v>-314924</v>
      </c>
      <c r="G61" s="679">
        <f t="shared" si="12"/>
        <v>-291136</v>
      </c>
      <c r="H61" s="680">
        <f t="shared" si="12"/>
        <v>-13357</v>
      </c>
      <c r="I61" s="681">
        <f t="shared" si="9"/>
        <v>-304493</v>
      </c>
      <c r="J61" s="681">
        <f t="shared" si="10"/>
        <v>-304493</v>
      </c>
      <c r="K61" s="682">
        <f t="shared" si="11"/>
        <v>0</v>
      </c>
    </row>
    <row r="62" spans="1:11" ht="12.75">
      <c r="A62" s="690"/>
      <c r="B62" s="1683"/>
      <c r="C62" s="1686"/>
      <c r="D62" s="699" t="s">
        <v>761</v>
      </c>
      <c r="E62" s="679">
        <f>E60+E61</f>
        <v>110996</v>
      </c>
      <c r="F62" s="679">
        <f>F60+F61</f>
        <v>51376</v>
      </c>
      <c r="G62" s="679">
        <f>G60+G61</f>
        <v>75197</v>
      </c>
      <c r="H62" s="680">
        <f>H60+H61</f>
        <v>87175</v>
      </c>
      <c r="I62" s="681">
        <f t="shared" si="9"/>
        <v>162372</v>
      </c>
      <c r="J62" s="681">
        <f t="shared" si="10"/>
        <v>162372</v>
      </c>
      <c r="K62" s="682">
        <f t="shared" si="11"/>
        <v>0</v>
      </c>
    </row>
    <row r="63" spans="1:11" ht="12.75" customHeight="1">
      <c r="A63" s="685"/>
      <c r="B63" s="678"/>
      <c r="C63" s="687"/>
      <c r="D63" s="710"/>
      <c r="E63" s="711"/>
      <c r="F63" s="711"/>
      <c r="G63" s="711"/>
      <c r="H63" s="712"/>
      <c r="I63" s="681"/>
      <c r="J63" s="681"/>
      <c r="K63" s="682"/>
    </row>
    <row r="64" spans="1:11" ht="12.75">
      <c r="A64" s="698"/>
      <c r="B64" s="698"/>
      <c r="C64" s="1678" t="s">
        <v>765</v>
      </c>
      <c r="D64" s="699" t="s">
        <v>759</v>
      </c>
      <c r="E64" s="700">
        <v>0</v>
      </c>
      <c r="F64" s="700">
        <v>0</v>
      </c>
      <c r="G64" s="700">
        <v>0</v>
      </c>
      <c r="H64" s="701">
        <v>0</v>
      </c>
      <c r="I64" s="681">
        <f>E64+F64</f>
        <v>0</v>
      </c>
      <c r="J64" s="681">
        <f>G64+H64</f>
        <v>0</v>
      </c>
      <c r="K64" s="682">
        <f>I64-J64</f>
        <v>0</v>
      </c>
    </row>
    <row r="65" spans="1:11" ht="16.5" customHeight="1">
      <c r="A65" s="702"/>
      <c r="B65" s="703"/>
      <c r="C65" s="1679"/>
      <c r="D65" s="699" t="s">
        <v>760</v>
      </c>
      <c r="E65" s="700">
        <v>416</v>
      </c>
      <c r="F65" s="700">
        <v>0</v>
      </c>
      <c r="G65" s="700">
        <v>0</v>
      </c>
      <c r="H65" s="701">
        <v>416</v>
      </c>
      <c r="I65" s="681">
        <f>E65+F65</f>
        <v>416</v>
      </c>
      <c r="J65" s="681">
        <f>G65+H65</f>
        <v>416</v>
      </c>
      <c r="K65" s="682">
        <f>I65-J65</f>
        <v>0</v>
      </c>
    </row>
    <row r="66" spans="1:11" ht="20.25" customHeight="1">
      <c r="A66" s="702"/>
      <c r="B66" s="703"/>
      <c r="C66" s="1680"/>
      <c r="D66" s="699" t="s">
        <v>761</v>
      </c>
      <c r="E66" s="700">
        <f>E64+E65</f>
        <v>416</v>
      </c>
      <c r="F66" s="700">
        <f>F64+F65</f>
        <v>0</v>
      </c>
      <c r="G66" s="700">
        <f>G64+G65</f>
        <v>0</v>
      </c>
      <c r="H66" s="701">
        <f>H64+H65</f>
        <v>416</v>
      </c>
      <c r="I66" s="681">
        <f>E66+F66</f>
        <v>416</v>
      </c>
      <c r="J66" s="681">
        <f>G66+H66</f>
        <v>416</v>
      </c>
      <c r="K66" s="682">
        <f>I66-J66</f>
        <v>0</v>
      </c>
    </row>
    <row r="67" spans="1:11" ht="18" customHeight="1">
      <c r="A67" s="690"/>
      <c r="B67" s="678"/>
      <c r="C67" s="684"/>
      <c r="D67" s="710"/>
      <c r="E67" s="711"/>
      <c r="F67" s="711"/>
      <c r="G67" s="711"/>
      <c r="H67" s="712"/>
      <c r="I67" s="681"/>
      <c r="J67" s="681"/>
      <c r="K67" s="682"/>
    </row>
    <row r="68" spans="1:11" ht="12.75">
      <c r="A68" s="690"/>
      <c r="B68" s="690"/>
      <c r="C68" s="1678" t="s">
        <v>766</v>
      </c>
      <c r="D68" s="710" t="s">
        <v>759</v>
      </c>
      <c r="E68" s="713">
        <v>67238</v>
      </c>
      <c r="F68" s="713">
        <v>289400</v>
      </c>
      <c r="G68" s="713">
        <v>289400</v>
      </c>
      <c r="H68" s="714">
        <v>67238</v>
      </c>
      <c r="I68" s="681">
        <f>E68+F68</f>
        <v>356638</v>
      </c>
      <c r="J68" s="681">
        <f>G68+H68</f>
        <v>356638</v>
      </c>
      <c r="K68" s="682">
        <f>I68-J68</f>
        <v>0</v>
      </c>
    </row>
    <row r="69" spans="1:11" ht="16.5" customHeight="1">
      <c r="A69" s="702"/>
      <c r="B69" s="703"/>
      <c r="C69" s="1679"/>
      <c r="D69" s="699" t="s">
        <v>760</v>
      </c>
      <c r="E69" s="700">
        <v>-14260</v>
      </c>
      <c r="F69" s="700">
        <v>-249207</v>
      </c>
      <c r="G69" s="700">
        <v>-223709</v>
      </c>
      <c r="H69" s="701">
        <v>-39758</v>
      </c>
      <c r="I69" s="681">
        <f>E69+F69</f>
        <v>-263467</v>
      </c>
      <c r="J69" s="681">
        <f>G69+H69</f>
        <v>-263467</v>
      </c>
      <c r="K69" s="682">
        <f>I69-J69</f>
        <v>0</v>
      </c>
    </row>
    <row r="70" spans="1:11" ht="20.25" customHeight="1">
      <c r="A70" s="702"/>
      <c r="B70" s="703"/>
      <c r="C70" s="1680"/>
      <c r="D70" s="699" t="s">
        <v>761</v>
      </c>
      <c r="E70" s="700">
        <f>E68+E69</f>
        <v>52978</v>
      </c>
      <c r="F70" s="700">
        <f>F68+F69</f>
        <v>40193</v>
      </c>
      <c r="G70" s="700">
        <f>G68+G69</f>
        <v>65691</v>
      </c>
      <c r="H70" s="701">
        <f>H68+H69</f>
        <v>27480</v>
      </c>
      <c r="I70" s="681">
        <f>E70+F70</f>
        <v>93171</v>
      </c>
      <c r="J70" s="681">
        <f>G70+H70</f>
        <v>93171</v>
      </c>
      <c r="K70" s="682">
        <f>I70-J70</f>
        <v>0</v>
      </c>
    </row>
    <row r="71" spans="1:11" ht="13.5" customHeight="1">
      <c r="A71" s="690"/>
      <c r="B71" s="678"/>
      <c r="C71" s="715"/>
      <c r="D71" s="699"/>
      <c r="E71" s="679"/>
      <c r="F71" s="679"/>
      <c r="G71" s="679"/>
      <c r="H71" s="680"/>
      <c r="I71" s="681"/>
      <c r="J71" s="681"/>
      <c r="K71" s="682"/>
    </row>
    <row r="72" spans="1:11" ht="12.75">
      <c r="A72" s="690"/>
      <c r="B72" s="690"/>
      <c r="C72" s="1678" t="s">
        <v>767</v>
      </c>
      <c r="D72" s="699" t="s">
        <v>759</v>
      </c>
      <c r="E72" s="700">
        <v>33</v>
      </c>
      <c r="F72" s="700">
        <v>56100</v>
      </c>
      <c r="G72" s="700">
        <v>56133</v>
      </c>
      <c r="H72" s="701">
        <v>0</v>
      </c>
      <c r="I72" s="681">
        <f>E72+F72</f>
        <v>56133</v>
      </c>
      <c r="J72" s="681">
        <f>G72+H72</f>
        <v>56133</v>
      </c>
      <c r="K72" s="682">
        <f>I72-J72</f>
        <v>0</v>
      </c>
    </row>
    <row r="73" spans="1:11" ht="12.75">
      <c r="A73" s="702"/>
      <c r="B73" s="703"/>
      <c r="C73" s="1679"/>
      <c r="D73" s="699" t="s">
        <v>760</v>
      </c>
      <c r="E73" s="700">
        <v>21053</v>
      </c>
      <c r="F73" s="700">
        <v>-47315</v>
      </c>
      <c r="G73" s="700">
        <v>-46766</v>
      </c>
      <c r="H73" s="701">
        <v>20504</v>
      </c>
      <c r="I73" s="681">
        <f>E73+F73</f>
        <v>-26262</v>
      </c>
      <c r="J73" s="681">
        <f>G73+H73</f>
        <v>-26262</v>
      </c>
      <c r="K73" s="682">
        <f>I73-J73</f>
        <v>0</v>
      </c>
    </row>
    <row r="74" spans="1:11" ht="12.75">
      <c r="A74" s="702"/>
      <c r="B74" s="706"/>
      <c r="C74" s="1680"/>
      <c r="D74" s="699" t="s">
        <v>761</v>
      </c>
      <c r="E74" s="700">
        <f>E72+E73</f>
        <v>21086</v>
      </c>
      <c r="F74" s="700">
        <f>F72+F73</f>
        <v>8785</v>
      </c>
      <c r="G74" s="700">
        <f>G72+G73</f>
        <v>9367</v>
      </c>
      <c r="H74" s="701">
        <f>H72+H73</f>
        <v>20504</v>
      </c>
      <c r="I74" s="681">
        <f>E74+F74</f>
        <v>29871</v>
      </c>
      <c r="J74" s="681">
        <f>G74+H74</f>
        <v>29871</v>
      </c>
      <c r="K74" s="682">
        <f>I74-J74</f>
        <v>0</v>
      </c>
    </row>
    <row r="75" spans="1:11" ht="12.75">
      <c r="A75" s="702"/>
      <c r="B75" s="706"/>
      <c r="C75" s="707"/>
      <c r="D75" s="710"/>
      <c r="E75" s="713"/>
      <c r="F75" s="713"/>
      <c r="G75" s="713"/>
      <c r="H75" s="714"/>
      <c r="I75" s="681"/>
      <c r="J75" s="681"/>
      <c r="K75" s="682"/>
    </row>
    <row r="76" spans="1:11" ht="12.75">
      <c r="A76" s="690"/>
      <c r="B76" s="698"/>
      <c r="C76" s="1678" t="s">
        <v>768</v>
      </c>
      <c r="D76" s="710" t="s">
        <v>759</v>
      </c>
      <c r="E76" s="713">
        <v>50</v>
      </c>
      <c r="F76" s="713">
        <v>800</v>
      </c>
      <c r="G76" s="713">
        <v>800</v>
      </c>
      <c r="H76" s="714">
        <v>50</v>
      </c>
      <c r="I76" s="681">
        <f>E76+F76</f>
        <v>850</v>
      </c>
      <c r="J76" s="681">
        <f>G76+H76</f>
        <v>850</v>
      </c>
      <c r="K76" s="682">
        <f>I76-J76</f>
        <v>0</v>
      </c>
    </row>
    <row r="77" spans="1:11" ht="12.75">
      <c r="A77" s="702"/>
      <c r="B77" s="703"/>
      <c r="C77" s="1679"/>
      <c r="D77" s="699" t="s">
        <v>760</v>
      </c>
      <c r="E77" s="700">
        <v>9</v>
      </c>
      <c r="F77" s="700">
        <v>-800</v>
      </c>
      <c r="G77" s="700">
        <v>-800</v>
      </c>
      <c r="H77" s="701">
        <v>9</v>
      </c>
      <c r="I77" s="681">
        <f>E77+F77</f>
        <v>-791</v>
      </c>
      <c r="J77" s="681">
        <f>G77+H77</f>
        <v>-791</v>
      </c>
      <c r="K77" s="682">
        <f>I77-J77</f>
        <v>0</v>
      </c>
    </row>
    <row r="78" spans="1:11" ht="12.75">
      <c r="A78" s="702"/>
      <c r="B78" s="706"/>
      <c r="C78" s="1680"/>
      <c r="D78" s="699" t="s">
        <v>761</v>
      </c>
      <c r="E78" s="700">
        <f>E76+E77</f>
        <v>59</v>
      </c>
      <c r="F78" s="700">
        <f>F76+F77</f>
        <v>0</v>
      </c>
      <c r="G78" s="700">
        <f>G76+G77</f>
        <v>0</v>
      </c>
      <c r="H78" s="701">
        <f>H76+H77</f>
        <v>59</v>
      </c>
      <c r="I78" s="681">
        <f>E78+F78</f>
        <v>59</v>
      </c>
      <c r="J78" s="681">
        <f>G78+H78</f>
        <v>59</v>
      </c>
      <c r="K78" s="682">
        <f>I78-J78</f>
        <v>0</v>
      </c>
    </row>
    <row r="79" spans="1:11" ht="12.75">
      <c r="A79" s="690"/>
      <c r="B79" s="685"/>
      <c r="C79" s="687"/>
      <c r="D79" s="710"/>
      <c r="E79" s="711"/>
      <c r="F79" s="711"/>
      <c r="G79" s="711"/>
      <c r="H79" s="712"/>
      <c r="I79" s="681"/>
      <c r="J79" s="681"/>
      <c r="K79" s="682"/>
    </row>
    <row r="80" spans="1:11" ht="12.75">
      <c r="A80" s="690"/>
      <c r="B80" s="698"/>
      <c r="C80" s="1678" t="s">
        <v>769</v>
      </c>
      <c r="D80" s="710" t="s">
        <v>759</v>
      </c>
      <c r="E80" s="713">
        <v>33244</v>
      </c>
      <c r="F80" s="713">
        <v>20000</v>
      </c>
      <c r="G80" s="713">
        <v>20000</v>
      </c>
      <c r="H80" s="714">
        <v>33244</v>
      </c>
      <c r="I80" s="681">
        <f>E80+F80</f>
        <v>53244</v>
      </c>
      <c r="J80" s="681">
        <f>G80+H80</f>
        <v>53244</v>
      </c>
      <c r="K80" s="682">
        <f>I80-J80</f>
        <v>0</v>
      </c>
    </row>
    <row r="81" spans="1:11" ht="12.75">
      <c r="A81" s="702"/>
      <c r="B81" s="703"/>
      <c r="C81" s="1679"/>
      <c r="D81" s="699" t="s">
        <v>760</v>
      </c>
      <c r="E81" s="700">
        <v>3213</v>
      </c>
      <c r="F81" s="700">
        <v>-17602</v>
      </c>
      <c r="G81" s="700">
        <v>-19861</v>
      </c>
      <c r="H81" s="701">
        <v>5472</v>
      </c>
      <c r="I81" s="681">
        <f>E81+F81</f>
        <v>-14389</v>
      </c>
      <c r="J81" s="681">
        <f>G81+H81</f>
        <v>-14389</v>
      </c>
      <c r="K81" s="682">
        <f>I81-J81</f>
        <v>0</v>
      </c>
    </row>
    <row r="82" spans="1:11" ht="12.75">
      <c r="A82" s="702"/>
      <c r="B82" s="706"/>
      <c r="C82" s="1680"/>
      <c r="D82" s="699" t="s">
        <v>761</v>
      </c>
      <c r="E82" s="700">
        <f>E80+E81</f>
        <v>36457</v>
      </c>
      <c r="F82" s="700">
        <f>F80+F81</f>
        <v>2398</v>
      </c>
      <c r="G82" s="700">
        <f>G80+G81</f>
        <v>139</v>
      </c>
      <c r="H82" s="701">
        <f>H80+H81</f>
        <v>38716</v>
      </c>
      <c r="I82" s="681">
        <f>E82+F82</f>
        <v>38855</v>
      </c>
      <c r="J82" s="681">
        <f>G82+H82</f>
        <v>38855</v>
      </c>
      <c r="K82" s="682">
        <f>I82-J82</f>
        <v>0</v>
      </c>
    </row>
    <row r="83" spans="1:11" ht="12.75">
      <c r="A83" s="690"/>
      <c r="B83" s="698"/>
      <c r="C83" s="716"/>
      <c r="D83" s="699"/>
      <c r="E83" s="679"/>
      <c r="F83" s="679"/>
      <c r="G83" s="679"/>
      <c r="H83" s="680"/>
      <c r="I83" s="681"/>
      <c r="J83" s="681"/>
      <c r="K83" s="682"/>
    </row>
    <row r="84" spans="1:11" s="693" customFormat="1" ht="12.75">
      <c r="A84" s="683"/>
      <c r="B84" s="1681">
        <v>80141</v>
      </c>
      <c r="C84" s="1688" t="s">
        <v>93</v>
      </c>
      <c r="D84" s="678" t="s">
        <v>759</v>
      </c>
      <c r="E84" s="679">
        <f aca="true" t="shared" si="13" ref="E84:H85">E88+E92</f>
        <v>54509</v>
      </c>
      <c r="F84" s="679">
        <f t="shared" si="13"/>
        <v>530000</v>
      </c>
      <c r="G84" s="679">
        <f t="shared" si="13"/>
        <v>574500</v>
      </c>
      <c r="H84" s="680">
        <f t="shared" si="13"/>
        <v>10009</v>
      </c>
      <c r="I84" s="681">
        <f>E84+F84</f>
        <v>584509</v>
      </c>
      <c r="J84" s="681">
        <f>G84+H84</f>
        <v>584509</v>
      </c>
      <c r="K84" s="682">
        <f>I84-J84</f>
        <v>0</v>
      </c>
    </row>
    <row r="85" spans="1:11" ht="12.75">
      <c r="A85" s="690"/>
      <c r="B85" s="1682"/>
      <c r="C85" s="1689"/>
      <c r="D85" s="678" t="s">
        <v>760</v>
      </c>
      <c r="E85" s="679">
        <f t="shared" si="13"/>
        <v>44020</v>
      </c>
      <c r="F85" s="679">
        <f t="shared" si="13"/>
        <v>-429609</v>
      </c>
      <c r="G85" s="679">
        <f t="shared" si="13"/>
        <v>-459478</v>
      </c>
      <c r="H85" s="680">
        <f t="shared" si="13"/>
        <v>73889</v>
      </c>
      <c r="I85" s="681">
        <f>E85+F85</f>
        <v>-385589</v>
      </c>
      <c r="J85" s="681">
        <f>G85+H85</f>
        <v>-385589</v>
      </c>
      <c r="K85" s="682">
        <f>I85-J85</f>
        <v>0</v>
      </c>
    </row>
    <row r="86" spans="1:11" ht="12.75">
      <c r="A86" s="690"/>
      <c r="B86" s="1683"/>
      <c r="C86" s="1690"/>
      <c r="D86" s="694" t="s">
        <v>761</v>
      </c>
      <c r="E86" s="679">
        <f>E84+E85</f>
        <v>98529</v>
      </c>
      <c r="F86" s="679">
        <f>F84+F85</f>
        <v>100391</v>
      </c>
      <c r="G86" s="679">
        <f>G84+G85</f>
        <v>115022</v>
      </c>
      <c r="H86" s="680">
        <f>H84+H85</f>
        <v>83898</v>
      </c>
      <c r="I86" s="681">
        <f>E86+F86</f>
        <v>198920</v>
      </c>
      <c r="J86" s="681">
        <f>G86+H86</f>
        <v>198920</v>
      </c>
      <c r="K86" s="682">
        <f>I86-J86</f>
        <v>0</v>
      </c>
    </row>
    <row r="87" spans="1:11" ht="12.75">
      <c r="A87" s="690"/>
      <c r="B87" s="685"/>
      <c r="C87" s="718"/>
      <c r="D87" s="694"/>
      <c r="E87" s="679"/>
      <c r="F87" s="679"/>
      <c r="G87" s="679"/>
      <c r="H87" s="680"/>
      <c r="I87" s="681"/>
      <c r="J87" s="681"/>
      <c r="K87" s="682"/>
    </row>
    <row r="88" spans="1:11" ht="12.75">
      <c r="A88" s="690"/>
      <c r="B88" s="698"/>
      <c r="C88" s="1678" t="s">
        <v>770</v>
      </c>
      <c r="D88" s="678" t="s">
        <v>759</v>
      </c>
      <c r="E88" s="713">
        <v>32153</v>
      </c>
      <c r="F88" s="713">
        <v>269000</v>
      </c>
      <c r="G88" s="713">
        <v>292500</v>
      </c>
      <c r="H88" s="714">
        <v>8653</v>
      </c>
      <c r="I88" s="681">
        <f>E88+F88</f>
        <v>301153</v>
      </c>
      <c r="J88" s="681">
        <f>G88+H88</f>
        <v>301153</v>
      </c>
      <c r="K88" s="682">
        <f>I88-J88</f>
        <v>0</v>
      </c>
    </row>
    <row r="89" spans="1:11" ht="12.75">
      <c r="A89" s="702"/>
      <c r="B89" s="703"/>
      <c r="C89" s="1679"/>
      <c r="D89" s="699" t="s">
        <v>760</v>
      </c>
      <c r="E89" s="700">
        <v>-5474</v>
      </c>
      <c r="F89" s="700">
        <v>-252484</v>
      </c>
      <c r="G89" s="700">
        <v>-249305</v>
      </c>
      <c r="H89" s="701">
        <v>-8653</v>
      </c>
      <c r="I89" s="681">
        <f>E89+F89</f>
        <v>-257958</v>
      </c>
      <c r="J89" s="681">
        <f>G89+H89</f>
        <v>-257958</v>
      </c>
      <c r="K89" s="682">
        <f>I89-J89</f>
        <v>0</v>
      </c>
    </row>
    <row r="90" spans="1:11" ht="12.75">
      <c r="A90" s="702"/>
      <c r="B90" s="706"/>
      <c r="C90" s="1680"/>
      <c r="D90" s="694" t="s">
        <v>761</v>
      </c>
      <c r="E90" s="700">
        <f>E88+E89</f>
        <v>26679</v>
      </c>
      <c r="F90" s="700">
        <f>F88+F89</f>
        <v>16516</v>
      </c>
      <c r="G90" s="700">
        <f>G88+G89</f>
        <v>43195</v>
      </c>
      <c r="H90" s="701">
        <f>H88+H89</f>
        <v>0</v>
      </c>
      <c r="I90" s="681">
        <f>E90+F90</f>
        <v>43195</v>
      </c>
      <c r="J90" s="681">
        <f>G90+H90</f>
        <v>43195</v>
      </c>
      <c r="K90" s="682">
        <f>I90-J90</f>
        <v>0</v>
      </c>
    </row>
    <row r="91" spans="1:11" ht="12.75">
      <c r="A91" s="702"/>
      <c r="B91" s="703"/>
      <c r="C91" s="704"/>
      <c r="D91" s="694"/>
      <c r="E91" s="719"/>
      <c r="F91" s="719"/>
      <c r="G91" s="719"/>
      <c r="H91" s="720"/>
      <c r="I91" s="681"/>
      <c r="J91" s="681"/>
      <c r="K91" s="682"/>
    </row>
    <row r="92" spans="1:11" ht="12.75">
      <c r="A92" s="690"/>
      <c r="B92" s="698"/>
      <c r="C92" s="1678" t="s">
        <v>771</v>
      </c>
      <c r="D92" s="678" t="s">
        <v>759</v>
      </c>
      <c r="E92" s="700">
        <v>22356</v>
      </c>
      <c r="F92" s="700">
        <v>261000</v>
      </c>
      <c r="G92" s="700">
        <v>282000</v>
      </c>
      <c r="H92" s="701">
        <v>1356</v>
      </c>
      <c r="I92" s="681">
        <f>E92+F92</f>
        <v>283356</v>
      </c>
      <c r="J92" s="681">
        <f>G92+H92</f>
        <v>283356</v>
      </c>
      <c r="K92" s="682">
        <f>I92-J92</f>
        <v>0</v>
      </c>
    </row>
    <row r="93" spans="1:11" ht="12.75">
      <c r="A93" s="702"/>
      <c r="B93" s="703"/>
      <c r="C93" s="1679"/>
      <c r="D93" s="699" t="s">
        <v>760</v>
      </c>
      <c r="E93" s="700">
        <v>49494</v>
      </c>
      <c r="F93" s="700">
        <v>-177125</v>
      </c>
      <c r="G93" s="700">
        <v>-210173</v>
      </c>
      <c r="H93" s="701">
        <v>82542</v>
      </c>
      <c r="I93" s="681">
        <f>E93+F93</f>
        <v>-127631</v>
      </c>
      <c r="J93" s="681">
        <f>G93+H93</f>
        <v>-127631</v>
      </c>
      <c r="K93" s="682">
        <f>I93-J93</f>
        <v>0</v>
      </c>
    </row>
    <row r="94" spans="1:11" ht="12.75">
      <c r="A94" s="702"/>
      <c r="B94" s="706"/>
      <c r="C94" s="1680"/>
      <c r="D94" s="694" t="s">
        <v>761</v>
      </c>
      <c r="E94" s="700">
        <f>E92+E93</f>
        <v>71850</v>
      </c>
      <c r="F94" s="700">
        <f>F92+F93</f>
        <v>83875</v>
      </c>
      <c r="G94" s="700">
        <f>G92+G93</f>
        <v>71827</v>
      </c>
      <c r="H94" s="701">
        <f>H92+H93</f>
        <v>83898</v>
      </c>
      <c r="I94" s="681">
        <f>E94+F94</f>
        <v>155725</v>
      </c>
      <c r="J94" s="681">
        <f>G94+H94</f>
        <v>155725</v>
      </c>
      <c r="K94" s="682">
        <f>I94-J94</f>
        <v>0</v>
      </c>
    </row>
    <row r="95" spans="1:11" ht="12.75">
      <c r="A95" s="702"/>
      <c r="B95" s="703"/>
      <c r="C95" s="704"/>
      <c r="D95" s="694"/>
      <c r="E95" s="719"/>
      <c r="F95" s="719"/>
      <c r="G95" s="719"/>
      <c r="H95" s="720"/>
      <c r="I95" s="681"/>
      <c r="J95" s="681"/>
      <c r="K95" s="682"/>
    </row>
    <row r="96" spans="1:11" s="693" customFormat="1" ht="12.75">
      <c r="A96" s="683"/>
      <c r="B96" s="1681">
        <v>80146</v>
      </c>
      <c r="C96" s="1688" t="s">
        <v>95</v>
      </c>
      <c r="D96" s="678" t="s">
        <v>759</v>
      </c>
      <c r="E96" s="679">
        <f aca="true" t="shared" si="14" ref="E96:H97">E100+E104+E108</f>
        <v>257471</v>
      </c>
      <c r="F96" s="679">
        <f t="shared" si="14"/>
        <v>1715810</v>
      </c>
      <c r="G96" s="679">
        <f t="shared" si="14"/>
        <v>1738700</v>
      </c>
      <c r="H96" s="680">
        <f t="shared" si="14"/>
        <v>234581</v>
      </c>
      <c r="I96" s="681">
        <f>E96+F96</f>
        <v>1973281</v>
      </c>
      <c r="J96" s="681">
        <f>G96+H96</f>
        <v>1973281</v>
      </c>
      <c r="K96" s="682">
        <f>I96-J96</f>
        <v>0</v>
      </c>
    </row>
    <row r="97" spans="1:11" ht="12.75">
      <c r="A97" s="690"/>
      <c r="B97" s="1682"/>
      <c r="C97" s="1689"/>
      <c r="D97" s="678" t="s">
        <v>760</v>
      </c>
      <c r="E97" s="679">
        <f t="shared" si="14"/>
        <v>199384</v>
      </c>
      <c r="F97" s="679">
        <f t="shared" si="14"/>
        <v>-1237850</v>
      </c>
      <c r="G97" s="679">
        <f t="shared" si="14"/>
        <v>-1346520</v>
      </c>
      <c r="H97" s="680">
        <f t="shared" si="14"/>
        <v>308054</v>
      </c>
      <c r="I97" s="681">
        <f>E97+F97</f>
        <v>-1038466</v>
      </c>
      <c r="J97" s="681">
        <f>G97+H97</f>
        <v>-1038466</v>
      </c>
      <c r="K97" s="682">
        <f>I97-J97</f>
        <v>0</v>
      </c>
    </row>
    <row r="98" spans="1:11" ht="12.75">
      <c r="A98" s="690"/>
      <c r="B98" s="1683"/>
      <c r="C98" s="1690"/>
      <c r="D98" s="699" t="s">
        <v>761</v>
      </c>
      <c r="E98" s="679">
        <f>E96+E97</f>
        <v>456855</v>
      </c>
      <c r="F98" s="679">
        <f>F96+F97</f>
        <v>477960</v>
      </c>
      <c r="G98" s="679">
        <f>G96+G97</f>
        <v>392180</v>
      </c>
      <c r="H98" s="680">
        <f>H96+H97</f>
        <v>542635</v>
      </c>
      <c r="I98" s="681">
        <f>E98+F98</f>
        <v>934815</v>
      </c>
      <c r="J98" s="681">
        <f>G98+H98</f>
        <v>934815</v>
      </c>
      <c r="K98" s="682">
        <f>I98-J98</f>
        <v>0</v>
      </c>
    </row>
    <row r="99" spans="1:11" ht="12.75">
      <c r="A99" s="690"/>
      <c r="B99" s="678"/>
      <c r="C99" s="721"/>
      <c r="D99" s="694"/>
      <c r="E99" s="679"/>
      <c r="F99" s="679"/>
      <c r="G99" s="679"/>
      <c r="H99" s="680"/>
      <c r="I99" s="681"/>
      <c r="J99" s="681"/>
      <c r="K99" s="682"/>
    </row>
    <row r="100" spans="1:11" ht="12.75">
      <c r="A100" s="690"/>
      <c r="B100" s="698"/>
      <c r="C100" s="1678" t="s">
        <v>772</v>
      </c>
      <c r="D100" s="678" t="s">
        <v>759</v>
      </c>
      <c r="E100" s="713">
        <v>32891</v>
      </c>
      <c r="F100" s="713">
        <v>282000</v>
      </c>
      <c r="G100" s="713">
        <v>292500</v>
      </c>
      <c r="H100" s="714">
        <v>22391</v>
      </c>
      <c r="I100" s="681">
        <f aca="true" t="shared" si="15" ref="I100:I110">E100+F100</f>
        <v>314891</v>
      </c>
      <c r="J100" s="681">
        <f aca="true" t="shared" si="16" ref="J100:J110">G100+H100</f>
        <v>314891</v>
      </c>
      <c r="K100" s="682">
        <f aca="true" t="shared" si="17" ref="K100:K110">I100-J100</f>
        <v>0</v>
      </c>
    </row>
    <row r="101" spans="1:11" ht="12.75">
      <c r="A101" s="702"/>
      <c r="B101" s="703"/>
      <c r="C101" s="1679"/>
      <c r="D101" s="699" t="s">
        <v>760</v>
      </c>
      <c r="E101" s="700">
        <v>134792</v>
      </c>
      <c r="F101" s="700">
        <v>-202874</v>
      </c>
      <c r="G101" s="700">
        <v>-216812</v>
      </c>
      <c r="H101" s="701">
        <v>148730</v>
      </c>
      <c r="I101" s="681">
        <f t="shared" si="15"/>
        <v>-68082</v>
      </c>
      <c r="J101" s="681">
        <f t="shared" si="16"/>
        <v>-68082</v>
      </c>
      <c r="K101" s="682">
        <f t="shared" si="17"/>
        <v>0</v>
      </c>
    </row>
    <row r="102" spans="1:11" ht="12.75">
      <c r="A102" s="702"/>
      <c r="B102" s="706"/>
      <c r="C102" s="1680"/>
      <c r="D102" s="699" t="s">
        <v>761</v>
      </c>
      <c r="E102" s="700">
        <f>E100+E101</f>
        <v>167683</v>
      </c>
      <c r="F102" s="700">
        <f>F100+F101</f>
        <v>79126</v>
      </c>
      <c r="G102" s="700">
        <f>G100+G101</f>
        <v>75688</v>
      </c>
      <c r="H102" s="701">
        <f>H100+H101</f>
        <v>171121</v>
      </c>
      <c r="I102" s="681">
        <f t="shared" si="15"/>
        <v>246809</v>
      </c>
      <c r="J102" s="681">
        <f t="shared" si="16"/>
        <v>246809</v>
      </c>
      <c r="K102" s="682">
        <f t="shared" si="17"/>
        <v>0</v>
      </c>
    </row>
    <row r="103" spans="1:11" ht="12.75">
      <c r="A103" s="690"/>
      <c r="B103" s="678"/>
      <c r="C103" s="721"/>
      <c r="D103" s="694"/>
      <c r="E103" s="679"/>
      <c r="F103" s="679"/>
      <c r="G103" s="680"/>
      <c r="H103" s="680"/>
      <c r="I103" s="681">
        <f t="shared" si="15"/>
        <v>0</v>
      </c>
      <c r="J103" s="681">
        <f t="shared" si="16"/>
        <v>0</v>
      </c>
      <c r="K103" s="682">
        <f t="shared" si="17"/>
        <v>0</v>
      </c>
    </row>
    <row r="104" spans="1:11" ht="12.75">
      <c r="A104" s="690"/>
      <c r="B104" s="698"/>
      <c r="C104" s="1678" t="s">
        <v>699</v>
      </c>
      <c r="D104" s="678" t="s">
        <v>759</v>
      </c>
      <c r="E104" s="713">
        <v>184452</v>
      </c>
      <c r="F104" s="713">
        <v>1000000</v>
      </c>
      <c r="G104" s="713">
        <v>1000000</v>
      </c>
      <c r="H104" s="714">
        <v>184452</v>
      </c>
      <c r="I104" s="681">
        <f t="shared" si="15"/>
        <v>1184452</v>
      </c>
      <c r="J104" s="681">
        <f t="shared" si="16"/>
        <v>1184452</v>
      </c>
      <c r="K104" s="682">
        <f t="shared" si="17"/>
        <v>0</v>
      </c>
    </row>
    <row r="105" spans="1:11" ht="12.75">
      <c r="A105" s="702"/>
      <c r="B105" s="703"/>
      <c r="C105" s="1679"/>
      <c r="D105" s="699" t="s">
        <v>760</v>
      </c>
      <c r="E105" s="700">
        <v>-13685</v>
      </c>
      <c r="F105" s="700">
        <v>-697646</v>
      </c>
      <c r="G105" s="700">
        <v>-777598</v>
      </c>
      <c r="H105" s="701">
        <v>66267</v>
      </c>
      <c r="I105" s="681">
        <f t="shared" si="15"/>
        <v>-711331</v>
      </c>
      <c r="J105" s="681">
        <f t="shared" si="16"/>
        <v>-711331</v>
      </c>
      <c r="K105" s="682">
        <f t="shared" si="17"/>
        <v>0</v>
      </c>
    </row>
    <row r="106" spans="1:11" ht="12.75">
      <c r="A106" s="702"/>
      <c r="B106" s="706"/>
      <c r="C106" s="1680"/>
      <c r="D106" s="699" t="s">
        <v>761</v>
      </c>
      <c r="E106" s="700">
        <f>E104+E105</f>
        <v>170767</v>
      </c>
      <c r="F106" s="700">
        <f>F104+F105</f>
        <v>302354</v>
      </c>
      <c r="G106" s="700">
        <f>G104+G105</f>
        <v>222402</v>
      </c>
      <c r="H106" s="701">
        <f>H104+H105</f>
        <v>250719</v>
      </c>
      <c r="I106" s="681">
        <f t="shared" si="15"/>
        <v>473121</v>
      </c>
      <c r="J106" s="681">
        <f t="shared" si="16"/>
        <v>473121</v>
      </c>
      <c r="K106" s="682">
        <f t="shared" si="17"/>
        <v>0</v>
      </c>
    </row>
    <row r="107" spans="1:11" ht="12.75">
      <c r="A107" s="702"/>
      <c r="B107" s="722"/>
      <c r="C107" s="722"/>
      <c r="D107" s="723"/>
      <c r="E107" s="700"/>
      <c r="F107" s="700"/>
      <c r="G107" s="700"/>
      <c r="H107" s="701"/>
      <c r="I107" s="724">
        <f t="shared" si="15"/>
        <v>0</v>
      </c>
      <c r="J107" s="724">
        <f t="shared" si="16"/>
        <v>0</v>
      </c>
      <c r="K107" s="682">
        <f t="shared" si="17"/>
        <v>0</v>
      </c>
    </row>
    <row r="108" spans="1:11" ht="12.75">
      <c r="A108" s="690"/>
      <c r="B108" s="690"/>
      <c r="C108" s="1689" t="s">
        <v>882</v>
      </c>
      <c r="D108" s="710" t="s">
        <v>759</v>
      </c>
      <c r="E108" s="713">
        <v>40128</v>
      </c>
      <c r="F108" s="713">
        <v>433810</v>
      </c>
      <c r="G108" s="713">
        <v>446200</v>
      </c>
      <c r="H108" s="714">
        <v>27738</v>
      </c>
      <c r="I108" s="681">
        <f t="shared" si="15"/>
        <v>473938</v>
      </c>
      <c r="J108" s="681">
        <f t="shared" si="16"/>
        <v>473938</v>
      </c>
      <c r="K108" s="682">
        <f t="shared" si="17"/>
        <v>0</v>
      </c>
    </row>
    <row r="109" spans="1:11" ht="12.75">
      <c r="A109" s="702"/>
      <c r="B109" s="703"/>
      <c r="C109" s="1679"/>
      <c r="D109" s="699" t="s">
        <v>760</v>
      </c>
      <c r="E109" s="700">
        <v>78277</v>
      </c>
      <c r="F109" s="700">
        <v>-337330</v>
      </c>
      <c r="G109" s="700">
        <v>-352110</v>
      </c>
      <c r="H109" s="701">
        <v>93057</v>
      </c>
      <c r="I109" s="681">
        <f t="shared" si="15"/>
        <v>-259053</v>
      </c>
      <c r="J109" s="681">
        <f t="shared" si="16"/>
        <v>-259053</v>
      </c>
      <c r="K109" s="682">
        <f t="shared" si="17"/>
        <v>0</v>
      </c>
    </row>
    <row r="110" spans="1:11" ht="12.75">
      <c r="A110" s="702"/>
      <c r="B110" s="706"/>
      <c r="C110" s="1680"/>
      <c r="D110" s="694" t="s">
        <v>761</v>
      </c>
      <c r="E110" s="700">
        <f>E108+E109</f>
        <v>118405</v>
      </c>
      <c r="F110" s="700">
        <f>F108+F109</f>
        <v>96480</v>
      </c>
      <c r="G110" s="700">
        <f>G108+G109</f>
        <v>94090</v>
      </c>
      <c r="H110" s="701">
        <f>H108+H109</f>
        <v>120795</v>
      </c>
      <c r="I110" s="681">
        <f t="shared" si="15"/>
        <v>214885</v>
      </c>
      <c r="J110" s="681">
        <f t="shared" si="16"/>
        <v>214885</v>
      </c>
      <c r="K110" s="682">
        <f t="shared" si="17"/>
        <v>0</v>
      </c>
    </row>
    <row r="111" spans="1:11" ht="12.75">
      <c r="A111" s="702"/>
      <c r="B111" s="706"/>
      <c r="C111" s="704"/>
      <c r="D111" s="694"/>
      <c r="E111" s="700"/>
      <c r="F111" s="700"/>
      <c r="G111" s="700"/>
      <c r="H111" s="701"/>
      <c r="I111" s="681"/>
      <c r="J111" s="681"/>
      <c r="K111" s="682"/>
    </row>
    <row r="112" spans="1:11" s="693" customFormat="1" ht="12.75">
      <c r="A112" s="683"/>
      <c r="B112" s="1681">
        <v>80147</v>
      </c>
      <c r="C112" s="1688" t="s">
        <v>97</v>
      </c>
      <c r="D112" s="678" t="s">
        <v>759</v>
      </c>
      <c r="E112" s="679">
        <f aca="true" t="shared" si="18" ref="E112:H113">E116+E120</f>
        <v>8689</v>
      </c>
      <c r="F112" s="679">
        <f t="shared" si="18"/>
        <v>139946</v>
      </c>
      <c r="G112" s="679">
        <f t="shared" si="18"/>
        <v>140100</v>
      </c>
      <c r="H112" s="680">
        <f t="shared" si="18"/>
        <v>8535</v>
      </c>
      <c r="I112" s="681">
        <f>E112+F112</f>
        <v>148635</v>
      </c>
      <c r="J112" s="681">
        <f>G112+H112</f>
        <v>148635</v>
      </c>
      <c r="K112" s="682">
        <f>I112-J112</f>
        <v>0</v>
      </c>
    </row>
    <row r="113" spans="1:11" ht="12.75">
      <c r="A113" s="690"/>
      <c r="B113" s="1682"/>
      <c r="C113" s="1689"/>
      <c r="D113" s="678" t="s">
        <v>760</v>
      </c>
      <c r="E113" s="679">
        <f t="shared" si="18"/>
        <v>12315</v>
      </c>
      <c r="F113" s="679">
        <f t="shared" si="18"/>
        <v>-101876</v>
      </c>
      <c r="G113" s="679">
        <f t="shared" si="18"/>
        <v>-109270</v>
      </c>
      <c r="H113" s="680">
        <f t="shared" si="18"/>
        <v>19709</v>
      </c>
      <c r="I113" s="681">
        <f>E113+F113</f>
        <v>-89561</v>
      </c>
      <c r="J113" s="681">
        <f>G113+H113</f>
        <v>-89561</v>
      </c>
      <c r="K113" s="682">
        <f>I113-J113</f>
        <v>0</v>
      </c>
    </row>
    <row r="114" spans="1:11" ht="12.75">
      <c r="A114" s="690"/>
      <c r="B114" s="1683"/>
      <c r="C114" s="1690"/>
      <c r="D114" s="694" t="s">
        <v>761</v>
      </c>
      <c r="E114" s="679">
        <f>E112+E113</f>
        <v>21004</v>
      </c>
      <c r="F114" s="679">
        <f>F112+F113</f>
        <v>38070</v>
      </c>
      <c r="G114" s="679">
        <f>G112+G113</f>
        <v>30830</v>
      </c>
      <c r="H114" s="680">
        <f>H112+H113</f>
        <v>28244</v>
      </c>
      <c r="I114" s="681">
        <f>E114+F114</f>
        <v>59074</v>
      </c>
      <c r="J114" s="681">
        <f>G114+H114</f>
        <v>59074</v>
      </c>
      <c r="K114" s="682">
        <f>I114-J114</f>
        <v>0</v>
      </c>
    </row>
    <row r="115" spans="1:11" ht="12.75">
      <c r="A115" s="690"/>
      <c r="B115" s="685"/>
      <c r="C115" s="717"/>
      <c r="D115" s="694"/>
      <c r="E115" s="679"/>
      <c r="F115" s="679"/>
      <c r="G115" s="679"/>
      <c r="H115" s="680"/>
      <c r="I115" s="681"/>
      <c r="J115" s="681"/>
      <c r="K115" s="682"/>
    </row>
    <row r="116" spans="1:11" ht="12.75">
      <c r="A116" s="690"/>
      <c r="B116" s="698"/>
      <c r="C116" s="1678" t="s">
        <v>773</v>
      </c>
      <c r="D116" s="678" t="s">
        <v>759</v>
      </c>
      <c r="E116" s="713">
        <v>4684</v>
      </c>
      <c r="F116" s="713">
        <v>20040</v>
      </c>
      <c r="G116" s="713">
        <v>18100</v>
      </c>
      <c r="H116" s="714">
        <v>6624</v>
      </c>
      <c r="I116" s="681">
        <f>E116+F116</f>
        <v>24724</v>
      </c>
      <c r="J116" s="681">
        <f>G116+H116</f>
        <v>24724</v>
      </c>
      <c r="K116" s="682">
        <f>I116-J116</f>
        <v>0</v>
      </c>
    </row>
    <row r="117" spans="1:11" ht="12.75">
      <c r="A117" s="702"/>
      <c r="B117" s="703"/>
      <c r="C117" s="1679"/>
      <c r="D117" s="699" t="s">
        <v>760</v>
      </c>
      <c r="E117" s="700">
        <v>-298</v>
      </c>
      <c r="F117" s="700">
        <v>-17308</v>
      </c>
      <c r="G117" s="700">
        <v>-18085</v>
      </c>
      <c r="H117" s="701">
        <v>479</v>
      </c>
      <c r="I117" s="681">
        <f>E117+F117</f>
        <v>-17606</v>
      </c>
      <c r="J117" s="681">
        <f>G117+H117</f>
        <v>-17606</v>
      </c>
      <c r="K117" s="682">
        <f>I117-J117</f>
        <v>0</v>
      </c>
    </row>
    <row r="118" spans="1:11" ht="12.75">
      <c r="A118" s="702"/>
      <c r="B118" s="706"/>
      <c r="C118" s="1680"/>
      <c r="D118" s="694" t="s">
        <v>761</v>
      </c>
      <c r="E118" s="700">
        <f>E116+E117</f>
        <v>4386</v>
      </c>
      <c r="F118" s="700">
        <f>F116+F117</f>
        <v>2732</v>
      </c>
      <c r="G118" s="700">
        <f>G116+G117</f>
        <v>15</v>
      </c>
      <c r="H118" s="701">
        <f>H116+H117</f>
        <v>7103</v>
      </c>
      <c r="I118" s="681">
        <f>E118+F118</f>
        <v>7118</v>
      </c>
      <c r="J118" s="681">
        <f>G118+H118</f>
        <v>7118</v>
      </c>
      <c r="K118" s="682">
        <f>I118-J118</f>
        <v>0</v>
      </c>
    </row>
    <row r="119" spans="1:11" ht="12.75">
      <c r="A119" s="702"/>
      <c r="B119" s="706"/>
      <c r="C119" s="704"/>
      <c r="D119" s="694"/>
      <c r="E119" s="700"/>
      <c r="F119" s="700"/>
      <c r="G119" s="700"/>
      <c r="H119" s="701"/>
      <c r="I119" s="681"/>
      <c r="J119" s="681"/>
      <c r="K119" s="682"/>
    </row>
    <row r="120" spans="1:11" ht="12.75">
      <c r="A120" s="690"/>
      <c r="B120" s="698"/>
      <c r="C120" s="1678" t="s">
        <v>774</v>
      </c>
      <c r="D120" s="678" t="s">
        <v>759</v>
      </c>
      <c r="E120" s="713">
        <v>4005</v>
      </c>
      <c r="F120" s="713">
        <v>119906</v>
      </c>
      <c r="G120" s="713">
        <v>122000</v>
      </c>
      <c r="H120" s="714">
        <v>1911</v>
      </c>
      <c r="I120" s="681">
        <f>E120+F120</f>
        <v>123911</v>
      </c>
      <c r="J120" s="681">
        <f>G120+H120</f>
        <v>123911</v>
      </c>
      <c r="K120" s="682">
        <f>I120-J120</f>
        <v>0</v>
      </c>
    </row>
    <row r="121" spans="1:11" ht="12.75">
      <c r="A121" s="702"/>
      <c r="B121" s="703"/>
      <c r="C121" s="1679"/>
      <c r="D121" s="699" t="s">
        <v>760</v>
      </c>
      <c r="E121" s="700">
        <v>12613</v>
      </c>
      <c r="F121" s="700">
        <v>-84568</v>
      </c>
      <c r="G121" s="700">
        <v>-91185</v>
      </c>
      <c r="H121" s="701">
        <v>19230</v>
      </c>
      <c r="I121" s="681">
        <f>E121+F121</f>
        <v>-71955</v>
      </c>
      <c r="J121" s="681">
        <f>G121+H121</f>
        <v>-71955</v>
      </c>
      <c r="K121" s="682">
        <f>I121-J121</f>
        <v>0</v>
      </c>
    </row>
    <row r="122" spans="1:11" ht="12.75">
      <c r="A122" s="705"/>
      <c r="B122" s="706"/>
      <c r="C122" s="1680"/>
      <c r="D122" s="678" t="s">
        <v>761</v>
      </c>
      <c r="E122" s="700">
        <f>E120+E121</f>
        <v>16618</v>
      </c>
      <c r="F122" s="700">
        <f>F120+F121</f>
        <v>35338</v>
      </c>
      <c r="G122" s="700">
        <f>G120+G121</f>
        <v>30815</v>
      </c>
      <c r="H122" s="701">
        <f>H120+H121</f>
        <v>21141</v>
      </c>
      <c r="I122" s="681">
        <f>E122+F122</f>
        <v>51956</v>
      </c>
      <c r="J122" s="681">
        <f>G122+H122</f>
        <v>51956</v>
      </c>
      <c r="K122" s="682">
        <f>I122-J122</f>
        <v>0</v>
      </c>
    </row>
    <row r="123" spans="1:11" ht="12.75">
      <c r="A123" s="725"/>
      <c r="B123" s="722"/>
      <c r="C123" s="726"/>
      <c r="D123" s="699"/>
      <c r="E123" s="700"/>
      <c r="F123" s="700"/>
      <c r="G123" s="700"/>
      <c r="H123" s="701"/>
      <c r="I123" s="681"/>
      <c r="J123" s="681"/>
      <c r="K123" s="682"/>
    </row>
    <row r="124" spans="1:11" ht="18" customHeight="1">
      <c r="A124" s="676"/>
      <c r="B124" s="677"/>
      <c r="C124" s="1684" t="s">
        <v>335</v>
      </c>
      <c r="D124" s="678" t="s">
        <v>759</v>
      </c>
      <c r="E124" s="679">
        <f aca="true" t="shared" si="19" ref="E124:H125">E128</f>
        <v>0</v>
      </c>
      <c r="F124" s="679">
        <f t="shared" si="19"/>
        <v>20100</v>
      </c>
      <c r="G124" s="679">
        <f t="shared" si="19"/>
        <v>20100</v>
      </c>
      <c r="H124" s="680">
        <f t="shared" si="19"/>
        <v>0</v>
      </c>
      <c r="I124" s="681">
        <f>E124+F124</f>
        <v>20100</v>
      </c>
      <c r="J124" s="681">
        <f>G124+H124</f>
        <v>20100</v>
      </c>
      <c r="K124" s="682">
        <f>I124-J124</f>
        <v>0</v>
      </c>
    </row>
    <row r="125" spans="1:11" ht="16.5" customHeight="1">
      <c r="A125" s="683">
        <v>851</v>
      </c>
      <c r="B125" s="683"/>
      <c r="C125" s="1685"/>
      <c r="D125" s="685" t="s">
        <v>760</v>
      </c>
      <c r="E125" s="679">
        <f t="shared" si="19"/>
        <v>7162</v>
      </c>
      <c r="F125" s="679">
        <f t="shared" si="19"/>
        <v>-15241</v>
      </c>
      <c r="G125" s="679">
        <f t="shared" si="19"/>
        <v>-8079</v>
      </c>
      <c r="H125" s="680">
        <f t="shared" si="19"/>
        <v>0</v>
      </c>
      <c r="I125" s="681">
        <f>E125+F125</f>
        <v>-8079</v>
      </c>
      <c r="J125" s="681">
        <f>G125+H125</f>
        <v>-8079</v>
      </c>
      <c r="K125" s="682">
        <f>I125-J125</f>
        <v>0</v>
      </c>
    </row>
    <row r="126" spans="1:11" ht="17.25" customHeight="1">
      <c r="A126" s="683"/>
      <c r="B126" s="686"/>
      <c r="C126" s="1686"/>
      <c r="D126" s="685" t="s">
        <v>761</v>
      </c>
      <c r="E126" s="679">
        <f>E124+E125</f>
        <v>7162</v>
      </c>
      <c r="F126" s="679">
        <f>F124+F125</f>
        <v>4859</v>
      </c>
      <c r="G126" s="679">
        <f>G124+G125</f>
        <v>12021</v>
      </c>
      <c r="H126" s="680">
        <f>H124+H125</f>
        <v>0</v>
      </c>
      <c r="I126" s="681">
        <f>E126+F126</f>
        <v>12021</v>
      </c>
      <c r="J126" s="681">
        <f>G126+H126</f>
        <v>12021</v>
      </c>
      <c r="K126" s="682">
        <f>I126-J126</f>
        <v>0</v>
      </c>
    </row>
    <row r="127" spans="1:11" ht="17.25" customHeight="1">
      <c r="A127" s="683"/>
      <c r="B127" s="686"/>
      <c r="C127" s="687"/>
      <c r="D127" s="685"/>
      <c r="E127" s="679"/>
      <c r="F127" s="679"/>
      <c r="G127" s="679"/>
      <c r="H127" s="680"/>
      <c r="I127" s="681"/>
      <c r="J127" s="681"/>
      <c r="K127" s="682"/>
    </row>
    <row r="128" spans="1:11" s="693" customFormat="1" ht="12.75">
      <c r="A128" s="683"/>
      <c r="B128" s="1681">
        <v>85154</v>
      </c>
      <c r="C128" s="1684" t="s">
        <v>361</v>
      </c>
      <c r="D128" s="678" t="s">
        <v>759</v>
      </c>
      <c r="E128" s="679">
        <f aca="true" t="shared" si="20" ref="E128:H129">E132</f>
        <v>0</v>
      </c>
      <c r="F128" s="679">
        <f t="shared" si="20"/>
        <v>20100</v>
      </c>
      <c r="G128" s="679">
        <f t="shared" si="20"/>
        <v>20100</v>
      </c>
      <c r="H128" s="680">
        <f t="shared" si="20"/>
        <v>0</v>
      </c>
      <c r="I128" s="681">
        <f>E128+F128</f>
        <v>20100</v>
      </c>
      <c r="J128" s="681">
        <f>G128+H128</f>
        <v>20100</v>
      </c>
      <c r="K128" s="682">
        <f>I128-J128</f>
        <v>0</v>
      </c>
    </row>
    <row r="129" spans="1:11" ht="12.75">
      <c r="A129" s="690"/>
      <c r="B129" s="1682"/>
      <c r="C129" s="1685"/>
      <c r="D129" s="678" t="s">
        <v>760</v>
      </c>
      <c r="E129" s="679">
        <f t="shared" si="20"/>
        <v>7162</v>
      </c>
      <c r="F129" s="679">
        <f t="shared" si="20"/>
        <v>-15241</v>
      </c>
      <c r="G129" s="679">
        <f t="shared" si="20"/>
        <v>-8079</v>
      </c>
      <c r="H129" s="680">
        <f t="shared" si="20"/>
        <v>0</v>
      </c>
      <c r="I129" s="681">
        <f>E129+F129</f>
        <v>-8079</v>
      </c>
      <c r="J129" s="681">
        <f>G129+H129</f>
        <v>-8079</v>
      </c>
      <c r="K129" s="682">
        <f>I129-J129</f>
        <v>0</v>
      </c>
    </row>
    <row r="130" spans="1:11" ht="18.75" customHeight="1">
      <c r="A130" s="690"/>
      <c r="B130" s="1683"/>
      <c r="C130" s="1686"/>
      <c r="D130" s="699" t="s">
        <v>761</v>
      </c>
      <c r="E130" s="679">
        <f>E128+E129</f>
        <v>7162</v>
      </c>
      <c r="F130" s="679">
        <f>F128+F129</f>
        <v>4859</v>
      </c>
      <c r="G130" s="679">
        <f>G128+G129</f>
        <v>12021</v>
      </c>
      <c r="H130" s="680">
        <f>H128+H129</f>
        <v>0</v>
      </c>
      <c r="I130" s="681">
        <f>E130+F130</f>
        <v>12021</v>
      </c>
      <c r="J130" s="681">
        <f>G130+H130</f>
        <v>12021</v>
      </c>
      <c r="K130" s="682">
        <f>I130-J130</f>
        <v>0</v>
      </c>
    </row>
    <row r="131" spans="1:11" ht="12.75">
      <c r="A131" s="690"/>
      <c r="B131" s="678"/>
      <c r="C131" s="715"/>
      <c r="D131" s="699"/>
      <c r="E131" s="679"/>
      <c r="F131" s="679"/>
      <c r="G131" s="679"/>
      <c r="H131" s="680"/>
      <c r="I131" s="681"/>
      <c r="J131" s="681"/>
      <c r="K131" s="682"/>
    </row>
    <row r="132" spans="1:11" ht="12.75">
      <c r="A132" s="690"/>
      <c r="B132" s="698"/>
      <c r="C132" s="1678" t="s">
        <v>775</v>
      </c>
      <c r="D132" s="699" t="s">
        <v>759</v>
      </c>
      <c r="E132" s="700">
        <v>0</v>
      </c>
      <c r="F132" s="700">
        <v>20100</v>
      </c>
      <c r="G132" s="700">
        <v>20100</v>
      </c>
      <c r="H132" s="701">
        <v>0</v>
      </c>
      <c r="I132" s="681">
        <f aca="true" t="shared" si="21" ref="I132:I138">E132+F132</f>
        <v>20100</v>
      </c>
      <c r="J132" s="681">
        <f aca="true" t="shared" si="22" ref="J132:J138">G132+H132</f>
        <v>20100</v>
      </c>
      <c r="K132" s="682">
        <f aca="true" t="shared" si="23" ref="K132:K138">I132-J132</f>
        <v>0</v>
      </c>
    </row>
    <row r="133" spans="1:11" ht="12.75">
      <c r="A133" s="702"/>
      <c r="B133" s="703"/>
      <c r="C133" s="1679"/>
      <c r="D133" s="699" t="s">
        <v>760</v>
      </c>
      <c r="E133" s="700">
        <v>7162</v>
      </c>
      <c r="F133" s="700">
        <v>-15241</v>
      </c>
      <c r="G133" s="700">
        <v>-8079</v>
      </c>
      <c r="H133" s="701">
        <v>0</v>
      </c>
      <c r="I133" s="681">
        <f t="shared" si="21"/>
        <v>-8079</v>
      </c>
      <c r="J133" s="681">
        <f t="shared" si="22"/>
        <v>-8079</v>
      </c>
      <c r="K133" s="682">
        <f t="shared" si="23"/>
        <v>0</v>
      </c>
    </row>
    <row r="134" spans="1:11" ht="12.75">
      <c r="A134" s="705"/>
      <c r="B134" s="706"/>
      <c r="C134" s="1680"/>
      <c r="D134" s="699" t="s">
        <v>761</v>
      </c>
      <c r="E134" s="700">
        <f>E132+E133</f>
        <v>7162</v>
      </c>
      <c r="F134" s="700">
        <f>F132+F133</f>
        <v>4859</v>
      </c>
      <c r="G134" s="700">
        <f>G132+G133</f>
        <v>12021</v>
      </c>
      <c r="H134" s="701">
        <f>H132+H133</f>
        <v>0</v>
      </c>
      <c r="I134" s="681">
        <f t="shared" si="21"/>
        <v>12021</v>
      </c>
      <c r="J134" s="681">
        <f t="shared" si="22"/>
        <v>12021</v>
      </c>
      <c r="K134" s="682">
        <f t="shared" si="23"/>
        <v>0</v>
      </c>
    </row>
    <row r="135" spans="1:11" ht="12" customHeight="1">
      <c r="A135" s="690"/>
      <c r="B135" s="685"/>
      <c r="C135" s="715"/>
      <c r="D135" s="678"/>
      <c r="E135" s="700"/>
      <c r="F135" s="700"/>
      <c r="G135" s="700"/>
      <c r="H135" s="701"/>
      <c r="I135" s="681">
        <f t="shared" si="21"/>
        <v>0</v>
      </c>
      <c r="J135" s="681">
        <f t="shared" si="22"/>
        <v>0</v>
      </c>
      <c r="K135" s="682">
        <f t="shared" si="23"/>
        <v>0</v>
      </c>
    </row>
    <row r="136" spans="1:11" ht="18" customHeight="1">
      <c r="A136" s="676"/>
      <c r="B136" s="677"/>
      <c r="C136" s="1688" t="s">
        <v>371</v>
      </c>
      <c r="D136" s="678" t="s">
        <v>759</v>
      </c>
      <c r="E136" s="679">
        <f aca="true" t="shared" si="24" ref="E136:H137">E140</f>
        <v>0</v>
      </c>
      <c r="F136" s="679">
        <f t="shared" si="24"/>
        <v>0</v>
      </c>
      <c r="G136" s="679">
        <f t="shared" si="24"/>
        <v>0</v>
      </c>
      <c r="H136" s="680">
        <f t="shared" si="24"/>
        <v>0</v>
      </c>
      <c r="I136" s="681">
        <f t="shared" si="21"/>
        <v>0</v>
      </c>
      <c r="J136" s="681">
        <f t="shared" si="22"/>
        <v>0</v>
      </c>
      <c r="K136" s="682">
        <f t="shared" si="23"/>
        <v>0</v>
      </c>
    </row>
    <row r="137" spans="1:11" ht="16.5" customHeight="1">
      <c r="A137" s="683">
        <v>852</v>
      </c>
      <c r="B137" s="683"/>
      <c r="C137" s="1689"/>
      <c r="D137" s="685" t="s">
        <v>760</v>
      </c>
      <c r="E137" s="679">
        <f t="shared" si="24"/>
        <v>1082</v>
      </c>
      <c r="F137" s="679">
        <f t="shared" si="24"/>
        <v>0</v>
      </c>
      <c r="G137" s="679">
        <f t="shared" si="24"/>
        <v>0</v>
      </c>
      <c r="H137" s="680">
        <f t="shared" si="24"/>
        <v>1082</v>
      </c>
      <c r="I137" s="681">
        <f t="shared" si="21"/>
        <v>1082</v>
      </c>
      <c r="J137" s="681">
        <f t="shared" si="22"/>
        <v>1082</v>
      </c>
      <c r="K137" s="682">
        <f t="shared" si="23"/>
        <v>0</v>
      </c>
    </row>
    <row r="138" spans="1:11" ht="17.25" customHeight="1">
      <c r="A138" s="683"/>
      <c r="B138" s="686"/>
      <c r="C138" s="1690"/>
      <c r="D138" s="685" t="s">
        <v>761</v>
      </c>
      <c r="E138" s="679">
        <f>E136+E137</f>
        <v>1082</v>
      </c>
      <c r="F138" s="679">
        <f>F136+F137</f>
        <v>0</v>
      </c>
      <c r="G138" s="679">
        <f>G136+G137</f>
        <v>0</v>
      </c>
      <c r="H138" s="680">
        <f>H136+H137</f>
        <v>1082</v>
      </c>
      <c r="I138" s="681">
        <f t="shared" si="21"/>
        <v>1082</v>
      </c>
      <c r="J138" s="681">
        <f t="shared" si="22"/>
        <v>1082</v>
      </c>
      <c r="K138" s="682">
        <f t="shared" si="23"/>
        <v>0</v>
      </c>
    </row>
    <row r="139" spans="1:11" ht="17.25" customHeight="1">
      <c r="A139" s="683"/>
      <c r="B139" s="686"/>
      <c r="C139" s="687"/>
      <c r="D139" s="685"/>
      <c r="E139" s="679"/>
      <c r="F139" s="679"/>
      <c r="G139" s="679"/>
      <c r="H139" s="680"/>
      <c r="I139" s="681"/>
      <c r="J139" s="681"/>
      <c r="K139" s="682"/>
    </row>
    <row r="140" spans="1:11" s="693" customFormat="1" ht="12.75">
      <c r="A140" s="683"/>
      <c r="B140" s="1681">
        <v>85217</v>
      </c>
      <c r="C140" s="1684" t="s">
        <v>105</v>
      </c>
      <c r="D140" s="678" t="s">
        <v>759</v>
      </c>
      <c r="E140" s="679">
        <f aca="true" t="shared" si="25" ref="E140:H141">E144</f>
        <v>0</v>
      </c>
      <c r="F140" s="679">
        <f t="shared" si="25"/>
        <v>0</v>
      </c>
      <c r="G140" s="679">
        <f t="shared" si="25"/>
        <v>0</v>
      </c>
      <c r="H140" s="680">
        <f t="shared" si="25"/>
        <v>0</v>
      </c>
      <c r="I140" s="681">
        <f>E140+F140</f>
        <v>0</v>
      </c>
      <c r="J140" s="681">
        <f>G140+H140</f>
        <v>0</v>
      </c>
      <c r="K140" s="682">
        <f>I140-J140</f>
        <v>0</v>
      </c>
    </row>
    <row r="141" spans="1:11" ht="12.75">
      <c r="A141" s="690"/>
      <c r="B141" s="1682"/>
      <c r="C141" s="1685"/>
      <c r="D141" s="678" t="s">
        <v>760</v>
      </c>
      <c r="E141" s="679">
        <f t="shared" si="25"/>
        <v>1082</v>
      </c>
      <c r="F141" s="679">
        <f t="shared" si="25"/>
        <v>0</v>
      </c>
      <c r="G141" s="679">
        <f t="shared" si="25"/>
        <v>0</v>
      </c>
      <c r="H141" s="680">
        <f t="shared" si="25"/>
        <v>1082</v>
      </c>
      <c r="I141" s="681">
        <f>E141+F141</f>
        <v>1082</v>
      </c>
      <c r="J141" s="681">
        <f>G141+H141</f>
        <v>1082</v>
      </c>
      <c r="K141" s="682">
        <f>I141-J141</f>
        <v>0</v>
      </c>
    </row>
    <row r="142" spans="1:11" ht="12.75">
      <c r="A142" s="690"/>
      <c r="B142" s="1683"/>
      <c r="C142" s="1686"/>
      <c r="D142" s="699" t="s">
        <v>761</v>
      </c>
      <c r="E142" s="679">
        <f>E140+E141</f>
        <v>1082</v>
      </c>
      <c r="F142" s="679">
        <f>F140+F141</f>
        <v>0</v>
      </c>
      <c r="G142" s="679">
        <f>G140+G141</f>
        <v>0</v>
      </c>
      <c r="H142" s="680">
        <f>H140+H141</f>
        <v>1082</v>
      </c>
      <c r="I142" s="681">
        <f>E142+F142</f>
        <v>1082</v>
      </c>
      <c r="J142" s="681">
        <f>G142+H142</f>
        <v>1082</v>
      </c>
      <c r="K142" s="682">
        <f>I142-J142</f>
        <v>0</v>
      </c>
    </row>
    <row r="143" spans="1:11" ht="12.75">
      <c r="A143" s="690"/>
      <c r="B143" s="685"/>
      <c r="C143" s="687"/>
      <c r="D143" s="710"/>
      <c r="E143" s="711"/>
      <c r="F143" s="711"/>
      <c r="G143" s="711"/>
      <c r="H143" s="712"/>
      <c r="I143" s="681"/>
      <c r="J143" s="681"/>
      <c r="K143" s="682"/>
    </row>
    <row r="144" spans="1:11" ht="12.75">
      <c r="A144" s="690"/>
      <c r="B144" s="698"/>
      <c r="C144" s="1678" t="s">
        <v>776</v>
      </c>
      <c r="D144" s="710" t="s">
        <v>759</v>
      </c>
      <c r="E144" s="713">
        <v>0</v>
      </c>
      <c r="F144" s="713">
        <v>0</v>
      </c>
      <c r="G144" s="713">
        <v>0</v>
      </c>
      <c r="H144" s="714">
        <v>0</v>
      </c>
      <c r="I144" s="681">
        <f>E144+F144</f>
        <v>0</v>
      </c>
      <c r="J144" s="681">
        <f>G144+H144</f>
        <v>0</v>
      </c>
      <c r="K144" s="682">
        <f>I144-J144</f>
        <v>0</v>
      </c>
    </row>
    <row r="145" spans="1:11" ht="12.75">
      <c r="A145" s="702"/>
      <c r="B145" s="703"/>
      <c r="C145" s="1679"/>
      <c r="D145" s="699" t="s">
        <v>760</v>
      </c>
      <c r="E145" s="700">
        <v>1082</v>
      </c>
      <c r="F145" s="700">
        <v>0</v>
      </c>
      <c r="G145" s="700">
        <v>0</v>
      </c>
      <c r="H145" s="701">
        <v>1082</v>
      </c>
      <c r="I145" s="681">
        <f>E145+F145</f>
        <v>1082</v>
      </c>
      <c r="J145" s="681">
        <f>G145+H145</f>
        <v>1082</v>
      </c>
      <c r="K145" s="682">
        <f>I145-J145</f>
        <v>0</v>
      </c>
    </row>
    <row r="146" spans="1:11" ht="12.75">
      <c r="A146" s="702"/>
      <c r="B146" s="706"/>
      <c r="C146" s="1680"/>
      <c r="D146" s="699" t="s">
        <v>761</v>
      </c>
      <c r="E146" s="700">
        <f>E144+E145</f>
        <v>1082</v>
      </c>
      <c r="F146" s="700">
        <f>F144+F145</f>
        <v>0</v>
      </c>
      <c r="G146" s="700">
        <f>G144+G145</f>
        <v>0</v>
      </c>
      <c r="H146" s="701">
        <f>H144+H145</f>
        <v>1082</v>
      </c>
      <c r="I146" s="681">
        <f>E146+F146</f>
        <v>1082</v>
      </c>
      <c r="J146" s="681">
        <f>G146+H146</f>
        <v>1082</v>
      </c>
      <c r="K146" s="682">
        <f>I146-J146</f>
        <v>0</v>
      </c>
    </row>
    <row r="147" spans="1:11" ht="12.75">
      <c r="A147" s="725"/>
      <c r="B147" s="706"/>
      <c r="C147" s="707"/>
      <c r="D147" s="699"/>
      <c r="E147" s="700"/>
      <c r="F147" s="700"/>
      <c r="G147" s="700"/>
      <c r="H147" s="701"/>
      <c r="I147" s="681"/>
      <c r="J147" s="681"/>
      <c r="K147" s="682"/>
    </row>
    <row r="148" spans="1:12" ht="18" customHeight="1">
      <c r="A148" s="676"/>
      <c r="B148" s="677"/>
      <c r="C148" s="1688" t="s">
        <v>388</v>
      </c>
      <c r="D148" s="678" t="s">
        <v>759</v>
      </c>
      <c r="E148" s="679">
        <f aca="true" t="shared" si="26" ref="E148:K149">E152+E168</f>
        <v>72538</v>
      </c>
      <c r="F148" s="679">
        <f t="shared" si="26"/>
        <v>82500</v>
      </c>
      <c r="G148" s="679">
        <f t="shared" si="26"/>
        <v>118391</v>
      </c>
      <c r="H148" s="680">
        <f t="shared" si="26"/>
        <v>36647</v>
      </c>
      <c r="I148" s="700">
        <f t="shared" si="26"/>
        <v>155038</v>
      </c>
      <c r="J148" s="700">
        <f t="shared" si="26"/>
        <v>155038</v>
      </c>
      <c r="K148" s="700">
        <f t="shared" si="26"/>
        <v>0</v>
      </c>
      <c r="L148" s="727"/>
    </row>
    <row r="149" spans="1:12" ht="16.5" customHeight="1">
      <c r="A149" s="683">
        <v>854</v>
      </c>
      <c r="B149" s="683"/>
      <c r="C149" s="1689"/>
      <c r="D149" s="685" t="s">
        <v>760</v>
      </c>
      <c r="E149" s="679">
        <f t="shared" si="26"/>
        <v>159750</v>
      </c>
      <c r="F149" s="679">
        <f t="shared" si="26"/>
        <v>188171</v>
      </c>
      <c r="G149" s="679">
        <f t="shared" si="26"/>
        <v>82452</v>
      </c>
      <c r="H149" s="680">
        <f t="shared" si="26"/>
        <v>265469</v>
      </c>
      <c r="I149" s="700">
        <f t="shared" si="26"/>
        <v>347921</v>
      </c>
      <c r="J149" s="700">
        <f t="shared" si="26"/>
        <v>347921</v>
      </c>
      <c r="K149" s="700">
        <f t="shared" si="26"/>
        <v>0</v>
      </c>
      <c r="L149" s="727"/>
    </row>
    <row r="150" spans="1:11" ht="17.25" customHeight="1">
      <c r="A150" s="683"/>
      <c r="B150" s="686"/>
      <c r="C150" s="1690"/>
      <c r="D150" s="685" t="s">
        <v>761</v>
      </c>
      <c r="E150" s="679">
        <f>E148+E149</f>
        <v>232288</v>
      </c>
      <c r="F150" s="679">
        <f>F148+F149</f>
        <v>270671</v>
      </c>
      <c r="G150" s="679">
        <f>G148+G149</f>
        <v>200843</v>
      </c>
      <c r="H150" s="680">
        <f>H148+H149</f>
        <v>302116</v>
      </c>
      <c r="I150" s="681">
        <f>E150+F150</f>
        <v>502959</v>
      </c>
      <c r="J150" s="681">
        <f>G150+H150</f>
        <v>502959</v>
      </c>
      <c r="K150" s="682">
        <f>I150-J150</f>
        <v>0</v>
      </c>
    </row>
    <row r="151" spans="1:11" ht="17.25" customHeight="1">
      <c r="A151" s="683"/>
      <c r="B151" s="686"/>
      <c r="C151" s="687"/>
      <c r="D151" s="685"/>
      <c r="E151" s="679"/>
      <c r="F151" s="679"/>
      <c r="G151" s="679"/>
      <c r="H151" s="680"/>
      <c r="I151" s="681"/>
      <c r="J151" s="681"/>
      <c r="K151" s="682"/>
    </row>
    <row r="152" spans="1:11" s="693" customFormat="1" ht="12.75">
      <c r="A152" s="683"/>
      <c r="B152" s="1681">
        <v>85403</v>
      </c>
      <c r="C152" s="1684" t="s">
        <v>777</v>
      </c>
      <c r="D152" s="678" t="s">
        <v>759</v>
      </c>
      <c r="E152" s="679">
        <f aca="true" t="shared" si="27" ref="E152:K153">E160+E164+E156</f>
        <v>0</v>
      </c>
      <c r="F152" s="679">
        <f t="shared" si="27"/>
        <v>0</v>
      </c>
      <c r="G152" s="679">
        <f t="shared" si="27"/>
        <v>0</v>
      </c>
      <c r="H152" s="680">
        <f t="shared" si="27"/>
        <v>0</v>
      </c>
      <c r="I152" s="700">
        <f t="shared" si="27"/>
        <v>0</v>
      </c>
      <c r="J152" s="700">
        <f t="shared" si="27"/>
        <v>0</v>
      </c>
      <c r="K152" s="700">
        <f t="shared" si="27"/>
        <v>0</v>
      </c>
    </row>
    <row r="153" spans="1:11" ht="12.75">
      <c r="A153" s="690"/>
      <c r="B153" s="1682"/>
      <c r="C153" s="1685"/>
      <c r="D153" s="678" t="s">
        <v>760</v>
      </c>
      <c r="E153" s="679">
        <f t="shared" si="27"/>
        <v>180059</v>
      </c>
      <c r="F153" s="679">
        <f t="shared" si="27"/>
        <v>151216</v>
      </c>
      <c r="G153" s="679">
        <f t="shared" si="27"/>
        <v>117683</v>
      </c>
      <c r="H153" s="680">
        <f t="shared" si="27"/>
        <v>213592</v>
      </c>
      <c r="I153" s="700">
        <f t="shared" si="27"/>
        <v>331275</v>
      </c>
      <c r="J153" s="700">
        <f t="shared" si="27"/>
        <v>331275</v>
      </c>
      <c r="K153" s="700">
        <f t="shared" si="27"/>
        <v>0</v>
      </c>
    </row>
    <row r="154" spans="1:11" ht="12.75">
      <c r="A154" s="690"/>
      <c r="B154" s="1683"/>
      <c r="C154" s="1686"/>
      <c r="D154" s="699" t="s">
        <v>761</v>
      </c>
      <c r="E154" s="679">
        <f>E152+E153</f>
        <v>180059</v>
      </c>
      <c r="F154" s="679">
        <f>F152+F153</f>
        <v>151216</v>
      </c>
      <c r="G154" s="679">
        <f>G152+G153</f>
        <v>117683</v>
      </c>
      <c r="H154" s="680">
        <f>H152+H153</f>
        <v>213592</v>
      </c>
      <c r="I154" s="681">
        <f>E154+F154</f>
        <v>331275</v>
      </c>
      <c r="J154" s="681">
        <f>G154+H154</f>
        <v>331275</v>
      </c>
      <c r="K154" s="682">
        <f>I154-J154</f>
        <v>0</v>
      </c>
    </row>
    <row r="155" spans="1:11" ht="12.75">
      <c r="A155" s="690"/>
      <c r="B155" s="685"/>
      <c r="C155" s="687"/>
      <c r="D155" s="710"/>
      <c r="E155" s="711"/>
      <c r="F155" s="711"/>
      <c r="G155" s="711"/>
      <c r="H155" s="712"/>
      <c r="I155" s="681"/>
      <c r="J155" s="681"/>
      <c r="K155" s="682"/>
    </row>
    <row r="156" spans="1:11" ht="12.75">
      <c r="A156" s="690"/>
      <c r="B156" s="698"/>
      <c r="C156" s="1678" t="s">
        <v>778</v>
      </c>
      <c r="D156" s="710" t="s">
        <v>759</v>
      </c>
      <c r="E156" s="713">
        <v>0</v>
      </c>
      <c r="F156" s="713">
        <v>0</v>
      </c>
      <c r="G156" s="713">
        <v>0</v>
      </c>
      <c r="H156" s="714">
        <v>0</v>
      </c>
      <c r="I156" s="681">
        <f>E156+F156</f>
        <v>0</v>
      </c>
      <c r="J156" s="681">
        <f>G156+H156</f>
        <v>0</v>
      </c>
      <c r="K156" s="682">
        <f>I156-J156</f>
        <v>0</v>
      </c>
    </row>
    <row r="157" spans="1:11" ht="12.75">
      <c r="A157" s="702"/>
      <c r="B157" s="703"/>
      <c r="C157" s="1679"/>
      <c r="D157" s="699" t="s">
        <v>760</v>
      </c>
      <c r="E157" s="700">
        <v>34013</v>
      </c>
      <c r="F157" s="700">
        <v>25439</v>
      </c>
      <c r="G157" s="700">
        <v>19693</v>
      </c>
      <c r="H157" s="701">
        <v>39759</v>
      </c>
      <c r="I157" s="681">
        <f>E157+F157</f>
        <v>59452</v>
      </c>
      <c r="J157" s="681">
        <f>G157+H157</f>
        <v>59452</v>
      </c>
      <c r="K157" s="682">
        <f>I157-J157</f>
        <v>0</v>
      </c>
    </row>
    <row r="158" spans="1:11" ht="12.75">
      <c r="A158" s="702"/>
      <c r="B158" s="706"/>
      <c r="C158" s="1680"/>
      <c r="D158" s="699" t="s">
        <v>761</v>
      </c>
      <c r="E158" s="700">
        <f>E156+E157</f>
        <v>34013</v>
      </c>
      <c r="F158" s="700">
        <f>F156+F157</f>
        <v>25439</v>
      </c>
      <c r="G158" s="700">
        <f>G156+G157</f>
        <v>19693</v>
      </c>
      <c r="H158" s="701">
        <f>H156+H157</f>
        <v>39759</v>
      </c>
      <c r="I158" s="681">
        <f>E158+F158</f>
        <v>59452</v>
      </c>
      <c r="J158" s="681">
        <f>G158+H158</f>
        <v>59452</v>
      </c>
      <c r="K158" s="682">
        <f>I158-J158</f>
        <v>0</v>
      </c>
    </row>
    <row r="159" spans="1:11" ht="12.75">
      <c r="A159" s="690"/>
      <c r="B159" s="690"/>
      <c r="C159" s="684"/>
      <c r="D159" s="710"/>
      <c r="E159" s="711"/>
      <c r="F159" s="711"/>
      <c r="G159" s="711"/>
      <c r="H159" s="712"/>
      <c r="I159" s="681"/>
      <c r="J159" s="681"/>
      <c r="K159" s="682"/>
    </row>
    <row r="160" spans="1:11" ht="12.75">
      <c r="A160" s="690"/>
      <c r="B160" s="698"/>
      <c r="C160" s="1678" t="s">
        <v>779</v>
      </c>
      <c r="D160" s="710" t="s">
        <v>759</v>
      </c>
      <c r="E160" s="713">
        <v>0</v>
      </c>
      <c r="F160" s="713">
        <v>0</v>
      </c>
      <c r="G160" s="713">
        <v>0</v>
      </c>
      <c r="H160" s="714">
        <v>0</v>
      </c>
      <c r="I160" s="681">
        <f>E160+F160</f>
        <v>0</v>
      </c>
      <c r="J160" s="681">
        <f>G160+H160</f>
        <v>0</v>
      </c>
      <c r="K160" s="682">
        <f>I160-J160</f>
        <v>0</v>
      </c>
    </row>
    <row r="161" spans="1:11" ht="12.75">
      <c r="A161" s="702"/>
      <c r="B161" s="703"/>
      <c r="C161" s="1679"/>
      <c r="D161" s="699" t="s">
        <v>760</v>
      </c>
      <c r="E161" s="700">
        <v>103447</v>
      </c>
      <c r="F161" s="700">
        <v>40318</v>
      </c>
      <c r="G161" s="700">
        <v>16064</v>
      </c>
      <c r="H161" s="701">
        <v>127701</v>
      </c>
      <c r="I161" s="681">
        <f>E161+F161</f>
        <v>143765</v>
      </c>
      <c r="J161" s="681">
        <f>G161+H161</f>
        <v>143765</v>
      </c>
      <c r="K161" s="682">
        <f>I161-J161</f>
        <v>0</v>
      </c>
    </row>
    <row r="162" spans="1:11" ht="12.75">
      <c r="A162" s="702"/>
      <c r="B162" s="706"/>
      <c r="C162" s="1680"/>
      <c r="D162" s="699" t="s">
        <v>761</v>
      </c>
      <c r="E162" s="700">
        <f>E160+E161</f>
        <v>103447</v>
      </c>
      <c r="F162" s="700">
        <f>F160+F161</f>
        <v>40318</v>
      </c>
      <c r="G162" s="700">
        <f>G160+G161</f>
        <v>16064</v>
      </c>
      <c r="H162" s="701">
        <f>H160+H161</f>
        <v>127701</v>
      </c>
      <c r="I162" s="681">
        <f>E162+F162</f>
        <v>143765</v>
      </c>
      <c r="J162" s="681">
        <f>G162+H162</f>
        <v>143765</v>
      </c>
      <c r="K162" s="682">
        <f>I162-J162</f>
        <v>0</v>
      </c>
    </row>
    <row r="163" spans="1:11" ht="12.75">
      <c r="A163" s="690"/>
      <c r="B163" s="685"/>
      <c r="C163" s="687"/>
      <c r="D163" s="710"/>
      <c r="E163" s="711"/>
      <c r="F163" s="711"/>
      <c r="G163" s="711"/>
      <c r="H163" s="712"/>
      <c r="I163" s="681"/>
      <c r="J163" s="681"/>
      <c r="K163" s="682"/>
    </row>
    <row r="164" spans="1:11" ht="12.75">
      <c r="A164" s="690"/>
      <c r="B164" s="698"/>
      <c r="C164" s="1678" t="s">
        <v>780</v>
      </c>
      <c r="D164" s="710" t="s">
        <v>759</v>
      </c>
      <c r="E164" s="713">
        <v>0</v>
      </c>
      <c r="F164" s="713">
        <v>0</v>
      </c>
      <c r="G164" s="713">
        <v>0</v>
      </c>
      <c r="H164" s="714">
        <v>0</v>
      </c>
      <c r="I164" s="681">
        <f>E164+F164</f>
        <v>0</v>
      </c>
      <c r="J164" s="681">
        <f>G164+H164</f>
        <v>0</v>
      </c>
      <c r="K164" s="682">
        <f>I164-J164</f>
        <v>0</v>
      </c>
    </row>
    <row r="165" spans="1:11" ht="12.75">
      <c r="A165" s="702"/>
      <c r="B165" s="703"/>
      <c r="C165" s="1679"/>
      <c r="D165" s="699" t="s">
        <v>760</v>
      </c>
      <c r="E165" s="700">
        <v>42599</v>
      </c>
      <c r="F165" s="700">
        <v>85459</v>
      </c>
      <c r="G165" s="700">
        <v>81926</v>
      </c>
      <c r="H165" s="701">
        <v>46132</v>
      </c>
      <c r="I165" s="681">
        <f>E165+F165</f>
        <v>128058</v>
      </c>
      <c r="J165" s="681">
        <f>G165+H165</f>
        <v>128058</v>
      </c>
      <c r="K165" s="682">
        <f>I165-J165</f>
        <v>0</v>
      </c>
    </row>
    <row r="166" spans="1:11" ht="12.75">
      <c r="A166" s="702"/>
      <c r="B166" s="706"/>
      <c r="C166" s="1680"/>
      <c r="D166" s="699" t="s">
        <v>761</v>
      </c>
      <c r="E166" s="700">
        <f>E164+E165</f>
        <v>42599</v>
      </c>
      <c r="F166" s="700">
        <f>F164+F165</f>
        <v>85459</v>
      </c>
      <c r="G166" s="700">
        <f>G164+G165</f>
        <v>81926</v>
      </c>
      <c r="H166" s="701">
        <f>H164+H165</f>
        <v>46132</v>
      </c>
      <c r="I166" s="681">
        <f>E166+F166</f>
        <v>128058</v>
      </c>
      <c r="J166" s="681">
        <f>G166+H166</f>
        <v>128058</v>
      </c>
      <c r="K166" s="682">
        <f>I166-J166</f>
        <v>0</v>
      </c>
    </row>
    <row r="167" spans="1:11" ht="12.75" customHeight="1">
      <c r="A167" s="683"/>
      <c r="B167" s="683"/>
      <c r="C167" s="684"/>
      <c r="D167" s="685"/>
      <c r="E167" s="679"/>
      <c r="F167" s="679"/>
      <c r="G167" s="679"/>
      <c r="H167" s="680"/>
      <c r="I167" s="681"/>
      <c r="J167" s="681"/>
      <c r="K167" s="682"/>
    </row>
    <row r="168" spans="1:11" s="693" customFormat="1" ht="12.75">
      <c r="A168" s="683"/>
      <c r="B168" s="1681">
        <v>85410</v>
      </c>
      <c r="C168" s="1684" t="s">
        <v>117</v>
      </c>
      <c r="D168" s="678" t="s">
        <v>759</v>
      </c>
      <c r="E168" s="679">
        <f aca="true" t="shared" si="28" ref="E168:K169">E172+E176+E180</f>
        <v>72538</v>
      </c>
      <c r="F168" s="679">
        <f t="shared" si="28"/>
        <v>82500</v>
      </c>
      <c r="G168" s="679">
        <f t="shared" si="28"/>
        <v>118391</v>
      </c>
      <c r="H168" s="680">
        <f t="shared" si="28"/>
        <v>36647</v>
      </c>
      <c r="I168" s="700">
        <f t="shared" si="28"/>
        <v>155038</v>
      </c>
      <c r="J168" s="700">
        <f t="shared" si="28"/>
        <v>155038</v>
      </c>
      <c r="K168" s="700">
        <f t="shared" si="28"/>
        <v>0</v>
      </c>
    </row>
    <row r="169" spans="1:11" ht="12.75">
      <c r="A169" s="690"/>
      <c r="B169" s="1682"/>
      <c r="C169" s="1685"/>
      <c r="D169" s="678" t="s">
        <v>760</v>
      </c>
      <c r="E169" s="679">
        <f t="shared" si="28"/>
        <v>-20309</v>
      </c>
      <c r="F169" s="679">
        <f t="shared" si="28"/>
        <v>36955</v>
      </c>
      <c r="G169" s="679">
        <f t="shared" si="28"/>
        <v>-35231</v>
      </c>
      <c r="H169" s="680">
        <f t="shared" si="28"/>
        <v>51877</v>
      </c>
      <c r="I169" s="700">
        <f t="shared" si="28"/>
        <v>16646</v>
      </c>
      <c r="J169" s="700">
        <f t="shared" si="28"/>
        <v>16646</v>
      </c>
      <c r="K169" s="700">
        <f t="shared" si="28"/>
        <v>0</v>
      </c>
    </row>
    <row r="170" spans="1:11" ht="12.75">
      <c r="A170" s="690"/>
      <c r="B170" s="1683"/>
      <c r="C170" s="1686"/>
      <c r="D170" s="699" t="s">
        <v>761</v>
      </c>
      <c r="E170" s="679">
        <f>E168+E169</f>
        <v>52229</v>
      </c>
      <c r="F170" s="679">
        <f>F168+F169</f>
        <v>119455</v>
      </c>
      <c r="G170" s="679">
        <f>G168+G169</f>
        <v>83160</v>
      </c>
      <c r="H170" s="680">
        <f>H168+H169</f>
        <v>88524</v>
      </c>
      <c r="I170" s="681">
        <f>E170+F170</f>
        <v>171684</v>
      </c>
      <c r="J170" s="681">
        <f>G170+H170</f>
        <v>171684</v>
      </c>
      <c r="K170" s="682">
        <f>I170-J170</f>
        <v>0</v>
      </c>
    </row>
    <row r="171" spans="1:11" ht="12.75">
      <c r="A171" s="690"/>
      <c r="B171" s="685"/>
      <c r="C171" s="687"/>
      <c r="D171" s="710"/>
      <c r="E171" s="711"/>
      <c r="F171" s="711"/>
      <c r="G171" s="711"/>
      <c r="H171" s="712"/>
      <c r="I171" s="681"/>
      <c r="J171" s="681"/>
      <c r="K171" s="682"/>
    </row>
    <row r="172" spans="1:11" ht="12.75">
      <c r="A172" s="690"/>
      <c r="B172" s="698"/>
      <c r="C172" s="1678" t="s">
        <v>767</v>
      </c>
      <c r="D172" s="710" t="s">
        <v>759</v>
      </c>
      <c r="E172" s="713">
        <v>172</v>
      </c>
      <c r="F172" s="713">
        <v>22500</v>
      </c>
      <c r="G172" s="713">
        <v>22172</v>
      </c>
      <c r="H172" s="714">
        <v>500</v>
      </c>
      <c r="I172" s="681">
        <f>E172+F172</f>
        <v>22672</v>
      </c>
      <c r="J172" s="681">
        <f>G172+H172</f>
        <v>22672</v>
      </c>
      <c r="K172" s="682">
        <f>I172-J172</f>
        <v>0</v>
      </c>
    </row>
    <row r="173" spans="1:11" ht="12.75">
      <c r="A173" s="702"/>
      <c r="B173" s="703"/>
      <c r="C173" s="1679"/>
      <c r="D173" s="699" t="s">
        <v>760</v>
      </c>
      <c r="E173" s="700">
        <v>1553</v>
      </c>
      <c r="F173" s="700">
        <v>-12027</v>
      </c>
      <c r="G173" s="700">
        <v>-21558</v>
      </c>
      <c r="H173" s="701">
        <v>11084</v>
      </c>
      <c r="I173" s="681">
        <f>E173+F173</f>
        <v>-10474</v>
      </c>
      <c r="J173" s="681">
        <f>G173+H173</f>
        <v>-10474</v>
      </c>
      <c r="K173" s="682">
        <f>I173-J173</f>
        <v>0</v>
      </c>
    </row>
    <row r="174" spans="1:11" ht="12.75">
      <c r="A174" s="702"/>
      <c r="B174" s="706"/>
      <c r="C174" s="1680"/>
      <c r="D174" s="699" t="s">
        <v>761</v>
      </c>
      <c r="E174" s="700">
        <f>E172+E173</f>
        <v>1725</v>
      </c>
      <c r="F174" s="700">
        <f>F172+F173</f>
        <v>10473</v>
      </c>
      <c r="G174" s="700">
        <f>G172+G173</f>
        <v>614</v>
      </c>
      <c r="H174" s="701">
        <f>H172+H173</f>
        <v>11584</v>
      </c>
      <c r="I174" s="681">
        <f>E174+F174</f>
        <v>12198</v>
      </c>
      <c r="J174" s="681">
        <f>G174+H174</f>
        <v>12198</v>
      </c>
      <c r="K174" s="682">
        <f>I174-J174</f>
        <v>0</v>
      </c>
    </row>
    <row r="175" spans="1:11" ht="17.25" customHeight="1">
      <c r="A175" s="702"/>
      <c r="B175" s="706"/>
      <c r="C175" s="707"/>
      <c r="D175" s="699"/>
      <c r="E175" s="700"/>
      <c r="F175" s="700"/>
      <c r="G175" s="700"/>
      <c r="H175" s="701"/>
      <c r="I175" s="681"/>
      <c r="J175" s="681"/>
      <c r="K175" s="682"/>
    </row>
    <row r="176" spans="1:11" ht="12.75">
      <c r="A176" s="690"/>
      <c r="B176" s="698"/>
      <c r="C176" s="1678" t="s">
        <v>781</v>
      </c>
      <c r="D176" s="710" t="s">
        <v>759</v>
      </c>
      <c r="E176" s="713">
        <v>0</v>
      </c>
      <c r="F176" s="713">
        <v>0</v>
      </c>
      <c r="G176" s="713">
        <v>0</v>
      </c>
      <c r="H176" s="714">
        <v>0</v>
      </c>
      <c r="I176" s="681">
        <f>E176+F176</f>
        <v>0</v>
      </c>
      <c r="J176" s="681">
        <f>G176+H176</f>
        <v>0</v>
      </c>
      <c r="K176" s="682">
        <f>I176-J176</f>
        <v>0</v>
      </c>
    </row>
    <row r="177" spans="1:11" ht="12.75">
      <c r="A177" s="702"/>
      <c r="B177" s="703"/>
      <c r="C177" s="1679"/>
      <c r="D177" s="699" t="s">
        <v>760</v>
      </c>
      <c r="E177" s="700">
        <v>11987</v>
      </c>
      <c r="F177" s="700">
        <v>102596</v>
      </c>
      <c r="G177" s="700">
        <v>76005</v>
      </c>
      <c r="H177" s="701">
        <v>38578</v>
      </c>
      <c r="I177" s="681">
        <f>E177+F177</f>
        <v>114583</v>
      </c>
      <c r="J177" s="681">
        <f>G177+H177</f>
        <v>114583</v>
      </c>
      <c r="K177" s="682">
        <f>I177-J177</f>
        <v>0</v>
      </c>
    </row>
    <row r="178" spans="1:11" ht="18" customHeight="1">
      <c r="A178" s="705"/>
      <c r="B178" s="706"/>
      <c r="C178" s="1680"/>
      <c r="D178" s="699" t="s">
        <v>761</v>
      </c>
      <c r="E178" s="700">
        <f>E176+E177</f>
        <v>11987</v>
      </c>
      <c r="F178" s="700">
        <f>F176+F177</f>
        <v>102596</v>
      </c>
      <c r="G178" s="700">
        <f>G176+G177</f>
        <v>76005</v>
      </c>
      <c r="H178" s="701">
        <f>H176+H177</f>
        <v>38578</v>
      </c>
      <c r="I178" s="681">
        <f>E178+F178</f>
        <v>114583</v>
      </c>
      <c r="J178" s="681">
        <f>G178+H178</f>
        <v>114583</v>
      </c>
      <c r="K178" s="682">
        <f>I178-J178</f>
        <v>0</v>
      </c>
    </row>
    <row r="179" spans="1:11" ht="12.75">
      <c r="A179" s="676"/>
      <c r="B179" s="728"/>
      <c r="C179" s="729"/>
      <c r="D179" s="699"/>
      <c r="E179" s="700"/>
      <c r="F179" s="700"/>
      <c r="G179" s="700"/>
      <c r="H179" s="701"/>
      <c r="I179" s="681"/>
      <c r="J179" s="681"/>
      <c r="K179" s="682"/>
    </row>
    <row r="180" spans="1:11" ht="12.75">
      <c r="A180" s="690"/>
      <c r="B180" s="698"/>
      <c r="C180" s="1678" t="s">
        <v>769</v>
      </c>
      <c r="D180" s="710" t="s">
        <v>759</v>
      </c>
      <c r="E180" s="713">
        <v>72366</v>
      </c>
      <c r="F180" s="713">
        <v>60000</v>
      </c>
      <c r="G180" s="713">
        <v>96219</v>
      </c>
      <c r="H180" s="714">
        <v>36147</v>
      </c>
      <c r="I180" s="681">
        <f aca="true" t="shared" si="29" ref="I180:I186">E180+F180</f>
        <v>132366</v>
      </c>
      <c r="J180" s="681">
        <f aca="true" t="shared" si="30" ref="J180:J186">G180+H180</f>
        <v>132366</v>
      </c>
      <c r="K180" s="682">
        <f aca="true" t="shared" si="31" ref="K180:K186">I180-J180</f>
        <v>0</v>
      </c>
    </row>
    <row r="181" spans="1:11" ht="12.75">
      <c r="A181" s="702"/>
      <c r="B181" s="703"/>
      <c r="C181" s="1679"/>
      <c r="D181" s="699" t="s">
        <v>760</v>
      </c>
      <c r="E181" s="700">
        <v>-33849</v>
      </c>
      <c r="F181" s="700">
        <v>-53614</v>
      </c>
      <c r="G181" s="700">
        <v>-89678</v>
      </c>
      <c r="H181" s="701">
        <v>2215</v>
      </c>
      <c r="I181" s="681">
        <f t="shared" si="29"/>
        <v>-87463</v>
      </c>
      <c r="J181" s="681">
        <f t="shared" si="30"/>
        <v>-87463</v>
      </c>
      <c r="K181" s="682">
        <f t="shared" si="31"/>
        <v>0</v>
      </c>
    </row>
    <row r="182" spans="1:11" ht="12.75">
      <c r="A182" s="702"/>
      <c r="B182" s="706"/>
      <c r="C182" s="1680"/>
      <c r="D182" s="699" t="s">
        <v>761</v>
      </c>
      <c r="E182" s="700">
        <f>E180+E181</f>
        <v>38517</v>
      </c>
      <c r="F182" s="700">
        <f>F180+F181</f>
        <v>6386</v>
      </c>
      <c r="G182" s="700">
        <f>G180+G181</f>
        <v>6541</v>
      </c>
      <c r="H182" s="701">
        <f>H180+H181</f>
        <v>38362</v>
      </c>
      <c r="I182" s="681">
        <f t="shared" si="29"/>
        <v>44903</v>
      </c>
      <c r="J182" s="681">
        <f t="shared" si="30"/>
        <v>44903</v>
      </c>
      <c r="K182" s="682">
        <f t="shared" si="31"/>
        <v>0</v>
      </c>
    </row>
    <row r="183" spans="1:11" ht="12.75">
      <c r="A183" s="702"/>
      <c r="B183" s="722"/>
      <c r="C183" s="722"/>
      <c r="D183" s="723"/>
      <c r="E183" s="700"/>
      <c r="F183" s="700"/>
      <c r="G183" s="700"/>
      <c r="H183" s="701"/>
      <c r="I183" s="681">
        <f t="shared" si="29"/>
        <v>0</v>
      </c>
      <c r="J183" s="681">
        <f t="shared" si="30"/>
        <v>0</v>
      </c>
      <c r="K183" s="682">
        <f t="shared" si="31"/>
        <v>0</v>
      </c>
    </row>
    <row r="184" spans="1:11" ht="12.75">
      <c r="A184" s="702"/>
      <c r="B184" s="730"/>
      <c r="C184" s="1691" t="s">
        <v>179</v>
      </c>
      <c r="D184" s="731" t="s">
        <v>759</v>
      </c>
      <c r="E184" s="711">
        <f aca="true" t="shared" si="32" ref="E184:H185">E20+E32+E44+E124+E148</f>
        <v>498085</v>
      </c>
      <c r="F184" s="711">
        <f t="shared" si="32"/>
        <v>3296056</v>
      </c>
      <c r="G184" s="711">
        <f t="shared" si="32"/>
        <v>3399524</v>
      </c>
      <c r="H184" s="680">
        <f t="shared" si="32"/>
        <v>394617</v>
      </c>
      <c r="I184" s="681">
        <f t="shared" si="29"/>
        <v>3794141</v>
      </c>
      <c r="J184" s="681">
        <f t="shared" si="30"/>
        <v>3794141</v>
      </c>
      <c r="K184" s="682">
        <f t="shared" si="31"/>
        <v>0</v>
      </c>
    </row>
    <row r="185" spans="1:11" ht="12.75">
      <c r="A185" s="702"/>
      <c r="B185" s="732"/>
      <c r="C185" s="1692"/>
      <c r="D185" s="733" t="s">
        <v>760</v>
      </c>
      <c r="E185" s="711">
        <f t="shared" si="32"/>
        <v>559154</v>
      </c>
      <c r="F185" s="711">
        <f t="shared" si="32"/>
        <v>-2245085</v>
      </c>
      <c r="G185" s="711">
        <f t="shared" si="32"/>
        <v>-2551449</v>
      </c>
      <c r="H185" s="680">
        <f t="shared" si="32"/>
        <v>865518</v>
      </c>
      <c r="I185" s="681">
        <f t="shared" si="29"/>
        <v>-1685931</v>
      </c>
      <c r="J185" s="681">
        <f t="shared" si="30"/>
        <v>-1685931</v>
      </c>
      <c r="K185" s="682">
        <f t="shared" si="31"/>
        <v>0</v>
      </c>
    </row>
    <row r="186" spans="1:11" ht="12.75">
      <c r="A186" s="705"/>
      <c r="B186" s="734"/>
      <c r="C186" s="1693"/>
      <c r="D186" s="733" t="s">
        <v>761</v>
      </c>
      <c r="E186" s="679">
        <f>E184+E185</f>
        <v>1057239</v>
      </c>
      <c r="F186" s="679">
        <f>F184+F185</f>
        <v>1050971</v>
      </c>
      <c r="G186" s="679">
        <f>G184+G185</f>
        <v>848075</v>
      </c>
      <c r="H186" s="680">
        <f>H184+H185</f>
        <v>1260135</v>
      </c>
      <c r="I186" s="681">
        <f t="shared" si="29"/>
        <v>2108210</v>
      </c>
      <c r="J186" s="681">
        <f t="shared" si="30"/>
        <v>2108210</v>
      </c>
      <c r="K186" s="682">
        <f t="shared" si="31"/>
        <v>0</v>
      </c>
    </row>
    <row r="188" spans="2:3" ht="12.75">
      <c r="B188" s="1694" t="s">
        <v>782</v>
      </c>
      <c r="C188" s="1694"/>
    </row>
    <row r="189" spans="2:3" ht="12.75">
      <c r="B189" s="1694" t="s">
        <v>783</v>
      </c>
      <c r="C189" s="1694"/>
    </row>
    <row r="190" spans="2:3" ht="12.75">
      <c r="B190" s="1694" t="s">
        <v>784</v>
      </c>
      <c r="C190" s="1694"/>
    </row>
  </sheetData>
  <mergeCells count="58">
    <mergeCell ref="B128:B130"/>
    <mergeCell ref="C128:C130"/>
    <mergeCell ref="C132:C134"/>
    <mergeCell ref="C180:C182"/>
    <mergeCell ref="C148:C150"/>
    <mergeCell ref="B168:B170"/>
    <mergeCell ref="C168:C170"/>
    <mergeCell ref="C172:C174"/>
    <mergeCell ref="C136:C138"/>
    <mergeCell ref="B140:B142"/>
    <mergeCell ref="B60:B62"/>
    <mergeCell ref="C60:C62"/>
    <mergeCell ref="C124:C126"/>
    <mergeCell ref="C108:C110"/>
    <mergeCell ref="B112:B114"/>
    <mergeCell ref="C112:C114"/>
    <mergeCell ref="C120:C122"/>
    <mergeCell ref="C116:C118"/>
    <mergeCell ref="C88:C90"/>
    <mergeCell ref="C64:C66"/>
    <mergeCell ref="C184:C186"/>
    <mergeCell ref="B188:C188"/>
    <mergeCell ref="B189:C189"/>
    <mergeCell ref="B190:C190"/>
    <mergeCell ref="B96:B98"/>
    <mergeCell ref="C96:C98"/>
    <mergeCell ref="C104:C106"/>
    <mergeCell ref="C100:C102"/>
    <mergeCell ref="C92:C94"/>
    <mergeCell ref="C40:C42"/>
    <mergeCell ref="C44:C46"/>
    <mergeCell ref="C80:C82"/>
    <mergeCell ref="C68:C70"/>
    <mergeCell ref="C56:C58"/>
    <mergeCell ref="B84:B86"/>
    <mergeCell ref="C84:C86"/>
    <mergeCell ref="C72:C74"/>
    <mergeCell ref="C76:C78"/>
    <mergeCell ref="C28:C30"/>
    <mergeCell ref="C32:C34"/>
    <mergeCell ref="B36:B38"/>
    <mergeCell ref="C36:C38"/>
    <mergeCell ref="C140:C142"/>
    <mergeCell ref="C144:C146"/>
    <mergeCell ref="C52:C54"/>
    <mergeCell ref="A10:H10"/>
    <mergeCell ref="A11:H11"/>
    <mergeCell ref="C20:C22"/>
    <mergeCell ref="B24:B26"/>
    <mergeCell ref="C24:C26"/>
    <mergeCell ref="B48:B50"/>
    <mergeCell ref="C48:C50"/>
    <mergeCell ref="C176:C178"/>
    <mergeCell ref="B152:B154"/>
    <mergeCell ref="C152:C154"/>
    <mergeCell ref="C164:C166"/>
    <mergeCell ref="C160:C162"/>
    <mergeCell ref="C156:C158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28125" style="735" customWidth="1"/>
    <col min="2" max="2" width="37.00390625" style="736" customWidth="1"/>
    <col min="3" max="3" width="14.140625" style="735" customWidth="1"/>
    <col min="4" max="6" width="11.421875" style="735" customWidth="1"/>
    <col min="7" max="7" width="14.28125" style="735" customWidth="1"/>
    <col min="8" max="16384" width="9.140625" style="735" customWidth="1"/>
  </cols>
  <sheetData>
    <row r="1" spans="5:12" ht="12.75" customHeight="1">
      <c r="E1" s="1697" t="s">
        <v>786</v>
      </c>
      <c r="F1" s="1697"/>
      <c r="G1" s="1697"/>
      <c r="I1" s="1696"/>
      <c r="J1" s="1696"/>
      <c r="K1" s="1696"/>
      <c r="L1" s="1696"/>
    </row>
    <row r="2" spans="5:12" ht="12.75" customHeight="1">
      <c r="E2" s="1697" t="s">
        <v>629</v>
      </c>
      <c r="F2" s="1697"/>
      <c r="G2" s="1697"/>
      <c r="I2" s="1696"/>
      <c r="J2" s="1696"/>
      <c r="K2" s="1696"/>
      <c r="L2" s="1696"/>
    </row>
    <row r="3" spans="5:12" ht="12.75" customHeight="1">
      <c r="E3" s="1697" t="s">
        <v>787</v>
      </c>
      <c r="F3" s="1697"/>
      <c r="G3" s="1697"/>
      <c r="I3" s="1696"/>
      <c r="J3" s="1696"/>
      <c r="K3" s="1696"/>
      <c r="L3" s="1696"/>
    </row>
    <row r="4" spans="4:7" ht="12.75" customHeight="1">
      <c r="D4" s="736"/>
      <c r="E4" s="736"/>
      <c r="F4" s="736"/>
      <c r="G4" s="736"/>
    </row>
    <row r="5" spans="1:7" ht="18.75">
      <c r="A5" s="737"/>
      <c r="B5" s="737"/>
      <c r="C5" s="737"/>
      <c r="D5" s="737"/>
      <c r="E5" s="737"/>
      <c r="F5" s="737"/>
      <c r="G5" s="737"/>
    </row>
    <row r="6" spans="1:7" ht="52.5" customHeight="1">
      <c r="A6" s="1695" t="s">
        <v>803</v>
      </c>
      <c r="B6" s="1695"/>
      <c r="C6" s="1695"/>
      <c r="D6" s="1695"/>
      <c r="E6" s="1695"/>
      <c r="F6" s="1695"/>
      <c r="G6" s="1695"/>
    </row>
    <row r="7" spans="1:7" ht="21" customHeight="1">
      <c r="A7" s="738"/>
      <c r="B7" s="738"/>
      <c r="C7" s="738"/>
      <c r="D7" s="738"/>
      <c r="E7" s="738"/>
      <c r="F7" s="738"/>
      <c r="G7" s="738"/>
    </row>
    <row r="8" ht="13.5" thickBot="1">
      <c r="G8" s="735" t="s">
        <v>183</v>
      </c>
    </row>
    <row r="9" spans="1:7" ht="51" customHeight="1" thickBot="1">
      <c r="A9" s="739" t="s">
        <v>788</v>
      </c>
      <c r="B9" s="739" t="s">
        <v>33</v>
      </c>
      <c r="C9" s="739" t="s">
        <v>789</v>
      </c>
      <c r="D9" s="739" t="s">
        <v>422</v>
      </c>
      <c r="E9" s="739" t="s">
        <v>423</v>
      </c>
      <c r="F9" s="739" t="s">
        <v>790</v>
      </c>
      <c r="G9" s="739" t="s">
        <v>791</v>
      </c>
    </row>
    <row r="10" spans="1:7" ht="13.5" thickBot="1">
      <c r="A10" s="739">
        <v>1</v>
      </c>
      <c r="B10" s="739">
        <v>2</v>
      </c>
      <c r="C10" s="739">
        <v>3</v>
      </c>
      <c r="D10" s="739">
        <v>4</v>
      </c>
      <c r="E10" s="739">
        <v>5</v>
      </c>
      <c r="F10" s="739">
        <v>6</v>
      </c>
      <c r="G10" s="739">
        <v>7</v>
      </c>
    </row>
    <row r="11" spans="1:7" ht="12.75" customHeight="1">
      <c r="A11" s="740"/>
      <c r="B11" s="741" t="s">
        <v>694</v>
      </c>
      <c r="C11" s="742">
        <f>C12+C14</f>
        <v>0</v>
      </c>
      <c r="D11" s="742">
        <f>D12+D14</f>
        <v>39000</v>
      </c>
      <c r="E11" s="742">
        <f>E12+E14</f>
        <v>39000</v>
      </c>
      <c r="F11" s="742">
        <f>F12+F14</f>
        <v>0</v>
      </c>
      <c r="G11" s="743">
        <f aca="true" t="shared" si="0" ref="G11:G42">C11+D11-E11</f>
        <v>0</v>
      </c>
    </row>
    <row r="12" spans="1:11" s="749" customFormat="1" ht="25.5">
      <c r="A12" s="744" t="s">
        <v>715</v>
      </c>
      <c r="B12" s="745" t="s">
        <v>792</v>
      </c>
      <c r="C12" s="746">
        <v>0</v>
      </c>
      <c r="D12" s="746">
        <v>24000</v>
      </c>
      <c r="E12" s="746">
        <v>24000</v>
      </c>
      <c r="F12" s="746">
        <v>0</v>
      </c>
      <c r="G12" s="747">
        <f t="shared" si="0"/>
        <v>0</v>
      </c>
      <c r="H12" s="748"/>
      <c r="I12" s="748"/>
      <c r="J12" s="748"/>
      <c r="K12" s="748"/>
    </row>
    <row r="13" spans="1:11" ht="12.75">
      <c r="A13" s="744">
        <v>60013</v>
      </c>
      <c r="B13" s="745" t="s">
        <v>65</v>
      </c>
      <c r="C13" s="750">
        <f>C12</f>
        <v>0</v>
      </c>
      <c r="D13" s="750">
        <f>D12</f>
        <v>24000</v>
      </c>
      <c r="E13" s="750">
        <f>E12</f>
        <v>24000</v>
      </c>
      <c r="F13" s="750">
        <f>F12</f>
        <v>0</v>
      </c>
      <c r="G13" s="751">
        <f t="shared" si="0"/>
        <v>0</v>
      </c>
      <c r="H13" s="752"/>
      <c r="I13" s="752"/>
      <c r="J13" s="752"/>
      <c r="K13" s="752"/>
    </row>
    <row r="14" spans="1:11" s="749" customFormat="1" ht="25.5">
      <c r="A14" s="744" t="s">
        <v>793</v>
      </c>
      <c r="B14" s="745" t="s">
        <v>794</v>
      </c>
      <c r="C14" s="746">
        <v>0</v>
      </c>
      <c r="D14" s="746">
        <v>15000</v>
      </c>
      <c r="E14" s="746">
        <v>15000</v>
      </c>
      <c r="F14" s="746">
        <v>0</v>
      </c>
      <c r="G14" s="747">
        <f t="shared" si="0"/>
        <v>0</v>
      </c>
      <c r="H14" s="748"/>
      <c r="I14" s="748"/>
      <c r="J14" s="748"/>
      <c r="K14" s="748"/>
    </row>
    <row r="15" spans="1:11" ht="13.5" thickBot="1">
      <c r="A15" s="753">
        <v>60013</v>
      </c>
      <c r="B15" s="754" t="s">
        <v>65</v>
      </c>
      <c r="C15" s="755">
        <f>C14</f>
        <v>0</v>
      </c>
      <c r="D15" s="755">
        <f>D14</f>
        <v>15000</v>
      </c>
      <c r="E15" s="755">
        <f>E14</f>
        <v>15000</v>
      </c>
      <c r="F15" s="755">
        <f>F14</f>
        <v>0</v>
      </c>
      <c r="G15" s="756">
        <f t="shared" si="0"/>
        <v>0</v>
      </c>
      <c r="H15" s="752"/>
      <c r="I15" s="752"/>
      <c r="J15" s="752"/>
      <c r="K15" s="752"/>
    </row>
    <row r="16" spans="1:11" s="749" customFormat="1" ht="38.25">
      <c r="A16" s="757"/>
      <c r="B16" s="741" t="s">
        <v>762</v>
      </c>
      <c r="C16" s="742">
        <f>C17</f>
        <v>17526</v>
      </c>
      <c r="D16" s="742">
        <f>D17</f>
        <v>235770</v>
      </c>
      <c r="E16" s="742">
        <f>E17</f>
        <v>235770</v>
      </c>
      <c r="F16" s="742">
        <f>F17</f>
        <v>0</v>
      </c>
      <c r="G16" s="743">
        <f t="shared" si="0"/>
        <v>17526</v>
      </c>
      <c r="H16" s="748"/>
      <c r="I16" s="748"/>
      <c r="J16" s="748"/>
      <c r="K16" s="748"/>
    </row>
    <row r="17" spans="1:11" ht="25.5">
      <c r="A17" s="744" t="s">
        <v>793</v>
      </c>
      <c r="B17" s="745" t="s">
        <v>794</v>
      </c>
      <c r="C17" s="746">
        <v>17526</v>
      </c>
      <c r="D17" s="746">
        <v>235770</v>
      </c>
      <c r="E17" s="746">
        <v>235770</v>
      </c>
      <c r="F17" s="746">
        <v>0</v>
      </c>
      <c r="G17" s="747">
        <f t="shared" si="0"/>
        <v>17526</v>
      </c>
      <c r="H17" s="752"/>
      <c r="I17" s="752"/>
      <c r="J17" s="752"/>
      <c r="K17" s="752"/>
    </row>
    <row r="18" spans="1:11" ht="13.5" thickBot="1">
      <c r="A18" s="753">
        <v>71003</v>
      </c>
      <c r="B18" s="754" t="s">
        <v>73</v>
      </c>
      <c r="C18" s="755">
        <f>C17</f>
        <v>17526</v>
      </c>
      <c r="D18" s="755">
        <f>D17</f>
        <v>235770</v>
      </c>
      <c r="E18" s="755">
        <f>E17</f>
        <v>235770</v>
      </c>
      <c r="F18" s="755">
        <f>F17</f>
        <v>0</v>
      </c>
      <c r="G18" s="756">
        <f t="shared" si="0"/>
        <v>17526</v>
      </c>
      <c r="H18" s="752"/>
      <c r="I18" s="752"/>
      <c r="J18" s="752"/>
      <c r="K18" s="752"/>
    </row>
    <row r="19" spans="1:11" s="749" customFormat="1" ht="25.5">
      <c r="A19" s="758"/>
      <c r="B19" s="759" t="s">
        <v>795</v>
      </c>
      <c r="C19" s="760">
        <f>C20</f>
        <v>12665</v>
      </c>
      <c r="D19" s="760">
        <f>D20</f>
        <v>2500</v>
      </c>
      <c r="E19" s="760">
        <f>E20</f>
        <v>2300</v>
      </c>
      <c r="F19" s="760">
        <f>F20</f>
        <v>0</v>
      </c>
      <c r="G19" s="761">
        <f t="shared" si="0"/>
        <v>12865</v>
      </c>
      <c r="H19" s="748"/>
      <c r="I19" s="748"/>
      <c r="J19" s="748"/>
      <c r="K19" s="748"/>
    </row>
    <row r="20" spans="1:11" ht="25.5">
      <c r="A20" s="744" t="s">
        <v>715</v>
      </c>
      <c r="B20" s="745" t="s">
        <v>792</v>
      </c>
      <c r="C20" s="746">
        <v>12665</v>
      </c>
      <c r="D20" s="746">
        <v>2500</v>
      </c>
      <c r="E20" s="746">
        <v>2300</v>
      </c>
      <c r="F20" s="746">
        <v>0</v>
      </c>
      <c r="G20" s="747">
        <f t="shared" si="0"/>
        <v>12865</v>
      </c>
      <c r="H20" s="752"/>
      <c r="I20" s="752"/>
      <c r="J20" s="752"/>
      <c r="K20" s="752"/>
    </row>
    <row r="21" spans="1:11" ht="13.5" thickBot="1">
      <c r="A21" s="762">
        <v>80102</v>
      </c>
      <c r="B21" s="763" t="s">
        <v>87</v>
      </c>
      <c r="C21" s="764">
        <f>C20</f>
        <v>12665</v>
      </c>
      <c r="D21" s="764">
        <f>D20</f>
        <v>2500</v>
      </c>
      <c r="E21" s="764">
        <f>E20</f>
        <v>2300</v>
      </c>
      <c r="F21" s="764">
        <f>F20</f>
        <v>0</v>
      </c>
      <c r="G21" s="765">
        <f t="shared" si="0"/>
        <v>12865</v>
      </c>
      <c r="H21" s="752"/>
      <c r="I21" s="752"/>
      <c r="J21" s="752"/>
      <c r="K21" s="752"/>
    </row>
    <row r="22" spans="1:11" s="749" customFormat="1" ht="25.5">
      <c r="A22" s="757"/>
      <c r="B22" s="741" t="s">
        <v>766</v>
      </c>
      <c r="C22" s="742">
        <f>C23+C25</f>
        <v>31960</v>
      </c>
      <c r="D22" s="742">
        <f>D23+D25</f>
        <v>161000</v>
      </c>
      <c r="E22" s="742">
        <f>E23+E25</f>
        <v>192960</v>
      </c>
      <c r="F22" s="742">
        <f>F23+F25</f>
        <v>0</v>
      </c>
      <c r="G22" s="743">
        <f t="shared" si="0"/>
        <v>0</v>
      </c>
      <c r="H22" s="748"/>
      <c r="I22" s="748"/>
      <c r="J22" s="748"/>
      <c r="K22" s="748"/>
    </row>
    <row r="23" spans="1:11" ht="25.5">
      <c r="A23" s="744" t="s">
        <v>715</v>
      </c>
      <c r="B23" s="745" t="s">
        <v>792</v>
      </c>
      <c r="C23" s="746">
        <v>4480</v>
      </c>
      <c r="D23" s="746">
        <v>30000</v>
      </c>
      <c r="E23" s="746">
        <v>34480</v>
      </c>
      <c r="F23" s="746">
        <v>0</v>
      </c>
      <c r="G23" s="747">
        <f t="shared" si="0"/>
        <v>0</v>
      </c>
      <c r="H23" s="752"/>
      <c r="I23" s="752"/>
      <c r="J23" s="752"/>
      <c r="K23" s="752"/>
    </row>
    <row r="24" spans="1:11" ht="12.75">
      <c r="A24" s="744">
        <v>80130</v>
      </c>
      <c r="B24" s="745" t="s">
        <v>91</v>
      </c>
      <c r="C24" s="750">
        <f>C23</f>
        <v>4480</v>
      </c>
      <c r="D24" s="750">
        <f>D23</f>
        <v>30000</v>
      </c>
      <c r="E24" s="750">
        <f>E23</f>
        <v>34480</v>
      </c>
      <c r="F24" s="750">
        <f>F23</f>
        <v>0</v>
      </c>
      <c r="G24" s="751">
        <f t="shared" si="0"/>
        <v>0</v>
      </c>
      <c r="H24" s="752"/>
      <c r="I24" s="752"/>
      <c r="J24" s="752"/>
      <c r="K24" s="752"/>
    </row>
    <row r="25" spans="1:11" s="749" customFormat="1" ht="25.5">
      <c r="A25" s="744" t="s">
        <v>793</v>
      </c>
      <c r="B25" s="745" t="s">
        <v>794</v>
      </c>
      <c r="C25" s="746">
        <v>27480</v>
      </c>
      <c r="D25" s="746">
        <v>131000</v>
      </c>
      <c r="E25" s="746">
        <v>158480</v>
      </c>
      <c r="F25" s="746">
        <v>0</v>
      </c>
      <c r="G25" s="747">
        <f t="shared" si="0"/>
        <v>0</v>
      </c>
      <c r="H25" s="748"/>
      <c r="I25" s="748"/>
      <c r="J25" s="748"/>
      <c r="K25" s="748"/>
    </row>
    <row r="26" spans="1:11" ht="13.5" thickBot="1">
      <c r="A26" s="753">
        <v>80130</v>
      </c>
      <c r="B26" s="754" t="s">
        <v>91</v>
      </c>
      <c r="C26" s="755">
        <f>C25</f>
        <v>27480</v>
      </c>
      <c r="D26" s="755">
        <f>D25</f>
        <v>131000</v>
      </c>
      <c r="E26" s="755">
        <f>E25</f>
        <v>158480</v>
      </c>
      <c r="F26" s="755">
        <f>F25</f>
        <v>0</v>
      </c>
      <c r="G26" s="756">
        <f t="shared" si="0"/>
        <v>0</v>
      </c>
      <c r="H26" s="752"/>
      <c r="I26" s="752"/>
      <c r="J26" s="752"/>
      <c r="K26" s="752"/>
    </row>
    <row r="27" spans="1:11" s="749" customFormat="1" ht="25.5" customHeight="1">
      <c r="A27" s="758"/>
      <c r="B27" s="759" t="s">
        <v>765</v>
      </c>
      <c r="C27" s="760">
        <f>C28</f>
        <v>416</v>
      </c>
      <c r="D27" s="760">
        <f>D28</f>
        <v>0</v>
      </c>
      <c r="E27" s="760">
        <f>E28</f>
        <v>416</v>
      </c>
      <c r="F27" s="760">
        <f>F28</f>
        <v>0</v>
      </c>
      <c r="G27" s="761">
        <f t="shared" si="0"/>
        <v>0</v>
      </c>
      <c r="H27" s="748"/>
      <c r="I27" s="748"/>
      <c r="J27" s="748"/>
      <c r="K27" s="748"/>
    </row>
    <row r="28" spans="1:11" ht="38.25" customHeight="1">
      <c r="A28" s="744" t="s">
        <v>793</v>
      </c>
      <c r="B28" s="745" t="s">
        <v>794</v>
      </c>
      <c r="C28" s="746">
        <v>416</v>
      </c>
      <c r="D28" s="746">
        <v>0</v>
      </c>
      <c r="E28" s="746">
        <v>416</v>
      </c>
      <c r="F28" s="746">
        <v>0</v>
      </c>
      <c r="G28" s="747">
        <f t="shared" si="0"/>
        <v>0</v>
      </c>
      <c r="H28" s="752"/>
      <c r="I28" s="752"/>
      <c r="J28" s="752"/>
      <c r="K28" s="752"/>
    </row>
    <row r="29" spans="1:11" ht="13.5" thickBot="1">
      <c r="A29" s="762">
        <v>80130</v>
      </c>
      <c r="B29" s="763" t="s">
        <v>91</v>
      </c>
      <c r="C29" s="764">
        <f>C28</f>
        <v>416</v>
      </c>
      <c r="D29" s="764">
        <f>D28</f>
        <v>0</v>
      </c>
      <c r="E29" s="764">
        <f>E28</f>
        <v>416</v>
      </c>
      <c r="F29" s="764">
        <f>F28</f>
        <v>0</v>
      </c>
      <c r="G29" s="765">
        <f t="shared" si="0"/>
        <v>0</v>
      </c>
      <c r="H29" s="752"/>
      <c r="I29" s="752"/>
      <c r="J29" s="752"/>
      <c r="K29" s="752"/>
    </row>
    <row r="30" spans="1:11" s="749" customFormat="1" ht="13.5">
      <c r="A30" s="757"/>
      <c r="B30" s="741" t="s">
        <v>796</v>
      </c>
      <c r="C30" s="742">
        <f>C31</f>
        <v>59</v>
      </c>
      <c r="D30" s="742">
        <f>D31</f>
        <v>0</v>
      </c>
      <c r="E30" s="742">
        <f>E31</f>
        <v>59</v>
      </c>
      <c r="F30" s="742">
        <f>F31</f>
        <v>0</v>
      </c>
      <c r="G30" s="743">
        <f t="shared" si="0"/>
        <v>0</v>
      </c>
      <c r="H30" s="748"/>
      <c r="I30" s="748"/>
      <c r="J30" s="748"/>
      <c r="K30" s="748"/>
    </row>
    <row r="31" spans="1:11" ht="25.5">
      <c r="A31" s="744" t="s">
        <v>715</v>
      </c>
      <c r="B31" s="745" t="s">
        <v>792</v>
      </c>
      <c r="C31" s="746">
        <v>59</v>
      </c>
      <c r="D31" s="746">
        <v>0</v>
      </c>
      <c r="E31" s="746">
        <v>59</v>
      </c>
      <c r="F31" s="746">
        <v>0</v>
      </c>
      <c r="G31" s="747">
        <f t="shared" si="0"/>
        <v>0</v>
      </c>
      <c r="H31" s="752"/>
      <c r="I31" s="752"/>
      <c r="J31" s="752"/>
      <c r="K31" s="752"/>
    </row>
    <row r="32" spans="1:11" ht="13.5" thickBot="1">
      <c r="A32" s="753">
        <v>80130</v>
      </c>
      <c r="B32" s="754" t="s">
        <v>91</v>
      </c>
      <c r="C32" s="755">
        <f>C31</f>
        <v>59</v>
      </c>
      <c r="D32" s="755">
        <f>D31</f>
        <v>0</v>
      </c>
      <c r="E32" s="755">
        <f>E31</f>
        <v>59</v>
      </c>
      <c r="F32" s="755">
        <f>F31</f>
        <v>0</v>
      </c>
      <c r="G32" s="756">
        <f t="shared" si="0"/>
        <v>0</v>
      </c>
      <c r="H32" s="752"/>
      <c r="I32" s="752"/>
      <c r="J32" s="752"/>
      <c r="K32" s="752"/>
    </row>
    <row r="33" spans="1:11" s="749" customFormat="1" ht="13.5">
      <c r="A33" s="758"/>
      <c r="B33" s="759" t="s">
        <v>769</v>
      </c>
      <c r="C33" s="760">
        <f>C34</f>
        <v>77078</v>
      </c>
      <c r="D33" s="760">
        <f>D34</f>
        <v>42000</v>
      </c>
      <c r="E33" s="760">
        <f>E34</f>
        <v>99000</v>
      </c>
      <c r="F33" s="760">
        <f>F34</f>
        <v>0</v>
      </c>
      <c r="G33" s="761">
        <f t="shared" si="0"/>
        <v>20078</v>
      </c>
      <c r="H33" s="748"/>
      <c r="I33" s="748"/>
      <c r="J33" s="748"/>
      <c r="K33" s="748"/>
    </row>
    <row r="34" spans="1:11" ht="25.5">
      <c r="A34" s="744" t="s">
        <v>793</v>
      </c>
      <c r="B34" s="745" t="s">
        <v>794</v>
      </c>
      <c r="C34" s="746">
        <f>C35+C36</f>
        <v>77078</v>
      </c>
      <c r="D34" s="746">
        <f>D35+D36</f>
        <v>42000</v>
      </c>
      <c r="E34" s="746">
        <f>E35+E36</f>
        <v>99000</v>
      </c>
      <c r="F34" s="746">
        <f>F35+F36</f>
        <v>0</v>
      </c>
      <c r="G34" s="747">
        <f t="shared" si="0"/>
        <v>20078</v>
      </c>
      <c r="H34" s="752"/>
      <c r="I34" s="752"/>
      <c r="J34" s="752"/>
      <c r="K34" s="752"/>
    </row>
    <row r="35" spans="1:11" ht="12.75">
      <c r="A35" s="744">
        <v>85410</v>
      </c>
      <c r="B35" s="745" t="s">
        <v>117</v>
      </c>
      <c r="C35" s="750">
        <v>38362</v>
      </c>
      <c r="D35" s="750">
        <v>33600</v>
      </c>
      <c r="E35" s="750">
        <v>65000</v>
      </c>
      <c r="F35" s="750">
        <v>0</v>
      </c>
      <c r="G35" s="751">
        <f t="shared" si="0"/>
        <v>6962</v>
      </c>
      <c r="H35" s="752"/>
      <c r="I35" s="752"/>
      <c r="J35" s="752"/>
      <c r="K35" s="752"/>
    </row>
    <row r="36" spans="1:11" ht="13.5" thickBot="1">
      <c r="A36" s="762">
        <v>80130</v>
      </c>
      <c r="B36" s="763" t="s">
        <v>91</v>
      </c>
      <c r="C36" s="764">
        <v>38716</v>
      </c>
      <c r="D36" s="764">
        <v>8400</v>
      </c>
      <c r="E36" s="764">
        <v>34000</v>
      </c>
      <c r="F36" s="764">
        <v>0</v>
      </c>
      <c r="G36" s="765">
        <f t="shared" si="0"/>
        <v>13116</v>
      </c>
      <c r="H36" s="752"/>
      <c r="I36" s="752"/>
      <c r="J36" s="752"/>
      <c r="K36" s="752"/>
    </row>
    <row r="37" spans="1:11" s="749" customFormat="1" ht="13.5">
      <c r="A37" s="757"/>
      <c r="B37" s="741" t="s">
        <v>797</v>
      </c>
      <c r="C37" s="742">
        <f>C38</f>
        <v>32088</v>
      </c>
      <c r="D37" s="742">
        <f>D38</f>
        <v>58400</v>
      </c>
      <c r="E37" s="742">
        <f>E38</f>
        <v>85710</v>
      </c>
      <c r="F37" s="742">
        <f>F38</f>
        <v>0</v>
      </c>
      <c r="G37" s="743">
        <f t="shared" si="0"/>
        <v>4778</v>
      </c>
      <c r="H37" s="748"/>
      <c r="I37" s="748"/>
      <c r="J37" s="748"/>
      <c r="K37" s="748"/>
    </row>
    <row r="38" spans="1:11" ht="25.5">
      <c r="A38" s="744" t="s">
        <v>793</v>
      </c>
      <c r="B38" s="745" t="s">
        <v>794</v>
      </c>
      <c r="C38" s="746">
        <f>C39+C40</f>
        <v>32088</v>
      </c>
      <c r="D38" s="746">
        <f>D39+D40</f>
        <v>58400</v>
      </c>
      <c r="E38" s="746">
        <f>E39+E40</f>
        <v>85710</v>
      </c>
      <c r="F38" s="746">
        <f>F39+F40</f>
        <v>0</v>
      </c>
      <c r="G38" s="747">
        <f t="shared" si="0"/>
        <v>4778</v>
      </c>
      <c r="H38" s="752"/>
      <c r="I38" s="752"/>
      <c r="J38" s="752"/>
      <c r="K38" s="752"/>
    </row>
    <row r="39" spans="1:11" ht="12.75" customHeight="1">
      <c r="A39" s="744">
        <v>85410</v>
      </c>
      <c r="B39" s="745" t="s">
        <v>117</v>
      </c>
      <c r="C39" s="750">
        <v>11584</v>
      </c>
      <c r="D39" s="750">
        <v>17100</v>
      </c>
      <c r="E39" s="750">
        <v>25940</v>
      </c>
      <c r="F39" s="750">
        <v>0</v>
      </c>
      <c r="G39" s="751">
        <f t="shared" si="0"/>
        <v>2744</v>
      </c>
      <c r="H39" s="752"/>
      <c r="I39" s="752"/>
      <c r="J39" s="752"/>
      <c r="K39" s="752"/>
    </row>
    <row r="40" spans="1:11" ht="13.5" thickBot="1">
      <c r="A40" s="753">
        <v>80130</v>
      </c>
      <c r="B40" s="754" t="s">
        <v>91</v>
      </c>
      <c r="C40" s="755">
        <v>20504</v>
      </c>
      <c r="D40" s="755">
        <v>41300</v>
      </c>
      <c r="E40" s="755">
        <v>59770</v>
      </c>
      <c r="F40" s="755">
        <v>0</v>
      </c>
      <c r="G40" s="756">
        <f t="shared" si="0"/>
        <v>2034</v>
      </c>
      <c r="H40" s="752"/>
      <c r="I40" s="752"/>
      <c r="J40" s="752"/>
      <c r="K40" s="752"/>
    </row>
    <row r="41" spans="1:11" s="749" customFormat="1" ht="25.5">
      <c r="A41" s="766"/>
      <c r="B41" s="759" t="s">
        <v>771</v>
      </c>
      <c r="C41" s="760">
        <f>C42</f>
        <v>83898</v>
      </c>
      <c r="D41" s="760">
        <f>D42</f>
        <v>404551</v>
      </c>
      <c r="E41" s="760">
        <f>E42</f>
        <v>471515</v>
      </c>
      <c r="F41" s="760">
        <f>F42</f>
        <v>0</v>
      </c>
      <c r="G41" s="761">
        <f t="shared" si="0"/>
        <v>16934</v>
      </c>
      <c r="H41" s="748"/>
      <c r="I41" s="748"/>
      <c r="J41" s="748"/>
      <c r="K41" s="748"/>
    </row>
    <row r="42" spans="1:11" s="768" customFormat="1" ht="25.5">
      <c r="A42" s="744" t="s">
        <v>793</v>
      </c>
      <c r="B42" s="745" t="s">
        <v>794</v>
      </c>
      <c r="C42" s="746">
        <v>83898</v>
      </c>
      <c r="D42" s="746">
        <v>404551</v>
      </c>
      <c r="E42" s="746">
        <v>471515</v>
      </c>
      <c r="F42" s="746">
        <v>0</v>
      </c>
      <c r="G42" s="747">
        <f t="shared" si="0"/>
        <v>16934</v>
      </c>
      <c r="H42" s="767"/>
      <c r="I42" s="767"/>
      <c r="J42" s="767"/>
      <c r="K42" s="767"/>
    </row>
    <row r="43" spans="1:11" ht="13.5" thickBot="1">
      <c r="A43" s="753">
        <v>80141</v>
      </c>
      <c r="B43" s="754" t="s">
        <v>93</v>
      </c>
      <c r="C43" s="755">
        <f>C42</f>
        <v>83898</v>
      </c>
      <c r="D43" s="755">
        <f>D42</f>
        <v>404551</v>
      </c>
      <c r="E43" s="755">
        <f>E42</f>
        <v>471515</v>
      </c>
      <c r="F43" s="755">
        <f>F42</f>
        <v>0</v>
      </c>
      <c r="G43" s="756">
        <f aca="true" t="shared" si="1" ref="G43:G74">C43+D43-E43</f>
        <v>16934</v>
      </c>
      <c r="H43" s="752"/>
      <c r="I43" s="752"/>
      <c r="J43" s="752"/>
      <c r="K43" s="752"/>
    </row>
    <row r="44" spans="1:11" s="749" customFormat="1" ht="25.5">
      <c r="A44" s="757"/>
      <c r="B44" s="741" t="s">
        <v>770</v>
      </c>
      <c r="C44" s="742">
        <f>C45+C47</f>
        <v>0</v>
      </c>
      <c r="D44" s="742">
        <f>D45+D47</f>
        <v>71243</v>
      </c>
      <c r="E44" s="742">
        <f>E45+E47</f>
        <v>71243</v>
      </c>
      <c r="F44" s="742">
        <f>F45+F47</f>
        <v>0</v>
      </c>
      <c r="G44" s="743">
        <f t="shared" si="1"/>
        <v>0</v>
      </c>
      <c r="H44" s="748"/>
      <c r="I44" s="748"/>
      <c r="J44" s="748"/>
      <c r="K44" s="748"/>
    </row>
    <row r="45" spans="1:11" ht="25.5">
      <c r="A45" s="744" t="s">
        <v>715</v>
      </c>
      <c r="B45" s="745" t="s">
        <v>792</v>
      </c>
      <c r="C45" s="746">
        <v>0</v>
      </c>
      <c r="D45" s="746">
        <v>2920</v>
      </c>
      <c r="E45" s="746">
        <v>2920</v>
      </c>
      <c r="F45" s="746">
        <v>0</v>
      </c>
      <c r="G45" s="747">
        <f t="shared" si="1"/>
        <v>0</v>
      </c>
      <c r="H45" s="752"/>
      <c r="I45" s="752"/>
      <c r="J45" s="752"/>
      <c r="K45" s="752"/>
    </row>
    <row r="46" spans="1:11" ht="12.75">
      <c r="A46" s="744">
        <v>80141</v>
      </c>
      <c r="B46" s="745" t="s">
        <v>93</v>
      </c>
      <c r="C46" s="750">
        <f>C45</f>
        <v>0</v>
      </c>
      <c r="D46" s="750">
        <f>D45</f>
        <v>2920</v>
      </c>
      <c r="E46" s="750">
        <f>E45</f>
        <v>2920</v>
      </c>
      <c r="F46" s="750">
        <f>F45</f>
        <v>0</v>
      </c>
      <c r="G46" s="751">
        <f t="shared" si="1"/>
        <v>0</v>
      </c>
      <c r="H46" s="752"/>
      <c r="I46" s="752"/>
      <c r="J46" s="752"/>
      <c r="K46" s="752"/>
    </row>
    <row r="47" spans="1:11" s="749" customFormat="1" ht="25.5">
      <c r="A47" s="744" t="s">
        <v>793</v>
      </c>
      <c r="B47" s="745" t="s">
        <v>794</v>
      </c>
      <c r="C47" s="746">
        <v>0</v>
      </c>
      <c r="D47" s="746">
        <v>68323</v>
      </c>
      <c r="E47" s="746">
        <v>68323</v>
      </c>
      <c r="F47" s="746">
        <v>0</v>
      </c>
      <c r="G47" s="747">
        <f t="shared" si="1"/>
        <v>0</v>
      </c>
      <c r="H47" s="748"/>
      <c r="I47" s="748"/>
      <c r="J47" s="748"/>
      <c r="K47" s="748"/>
    </row>
    <row r="48" spans="1:11" ht="13.5" thickBot="1">
      <c r="A48" s="753">
        <v>80141</v>
      </c>
      <c r="B48" s="754" t="s">
        <v>93</v>
      </c>
      <c r="C48" s="755">
        <f>C47</f>
        <v>0</v>
      </c>
      <c r="D48" s="755">
        <f>D47</f>
        <v>68323</v>
      </c>
      <c r="E48" s="755">
        <f>E47</f>
        <v>68323</v>
      </c>
      <c r="F48" s="755">
        <f>F47</f>
        <v>0</v>
      </c>
      <c r="G48" s="756">
        <f t="shared" si="1"/>
        <v>0</v>
      </c>
      <c r="H48" s="752"/>
      <c r="I48" s="752"/>
      <c r="J48" s="752"/>
      <c r="K48" s="752"/>
    </row>
    <row r="49" spans="1:11" s="749" customFormat="1" ht="25.5">
      <c r="A49" s="758"/>
      <c r="B49" s="759" t="s">
        <v>699</v>
      </c>
      <c r="C49" s="760">
        <f>C50</f>
        <v>250719</v>
      </c>
      <c r="D49" s="760">
        <f>D50</f>
        <v>1054000</v>
      </c>
      <c r="E49" s="760">
        <f>E50</f>
        <v>1091000</v>
      </c>
      <c r="F49" s="760">
        <f>F50</f>
        <v>0</v>
      </c>
      <c r="G49" s="761">
        <f t="shared" si="1"/>
        <v>213719</v>
      </c>
      <c r="H49" s="748"/>
      <c r="I49" s="748"/>
      <c r="J49" s="748"/>
      <c r="K49" s="748"/>
    </row>
    <row r="50" spans="1:11" ht="25.5">
      <c r="A50" s="744" t="s">
        <v>793</v>
      </c>
      <c r="B50" s="745" t="s">
        <v>794</v>
      </c>
      <c r="C50" s="746">
        <v>250719</v>
      </c>
      <c r="D50" s="746">
        <v>1054000</v>
      </c>
      <c r="E50" s="746">
        <v>1091000</v>
      </c>
      <c r="F50" s="746">
        <v>0</v>
      </c>
      <c r="G50" s="747">
        <f t="shared" si="1"/>
        <v>213719</v>
      </c>
      <c r="H50" s="752"/>
      <c r="I50" s="752"/>
      <c r="J50" s="752"/>
      <c r="K50" s="752"/>
    </row>
    <row r="51" spans="1:11" ht="13.5" thickBot="1">
      <c r="A51" s="762">
        <v>80146</v>
      </c>
      <c r="B51" s="763" t="s">
        <v>95</v>
      </c>
      <c r="C51" s="764">
        <f>C50</f>
        <v>250719</v>
      </c>
      <c r="D51" s="764">
        <f>D50</f>
        <v>1054000</v>
      </c>
      <c r="E51" s="764">
        <f>E50</f>
        <v>1091000</v>
      </c>
      <c r="F51" s="764">
        <f>F50</f>
        <v>0</v>
      </c>
      <c r="G51" s="765">
        <f t="shared" si="1"/>
        <v>213719</v>
      </c>
      <c r="H51" s="752"/>
      <c r="I51" s="752"/>
      <c r="J51" s="752"/>
      <c r="K51" s="752"/>
    </row>
    <row r="52" spans="1:11" s="749" customFormat="1" ht="25.5">
      <c r="A52" s="757"/>
      <c r="B52" s="741" t="s">
        <v>882</v>
      </c>
      <c r="C52" s="742">
        <f>C53</f>
        <v>120795</v>
      </c>
      <c r="D52" s="742">
        <f>D53</f>
        <v>384800</v>
      </c>
      <c r="E52" s="742">
        <f>E53</f>
        <v>438600</v>
      </c>
      <c r="F52" s="742">
        <f>F53</f>
        <v>0</v>
      </c>
      <c r="G52" s="743">
        <f t="shared" si="1"/>
        <v>66995</v>
      </c>
      <c r="H52" s="748"/>
      <c r="I52" s="748"/>
      <c r="J52" s="748"/>
      <c r="K52" s="748"/>
    </row>
    <row r="53" spans="1:11" ht="25.5">
      <c r="A53" s="744" t="s">
        <v>793</v>
      </c>
      <c r="B53" s="745" t="s">
        <v>794</v>
      </c>
      <c r="C53" s="746">
        <v>120795</v>
      </c>
      <c r="D53" s="746">
        <v>384800</v>
      </c>
      <c r="E53" s="746">
        <v>438600</v>
      </c>
      <c r="F53" s="746">
        <v>0</v>
      </c>
      <c r="G53" s="747">
        <f t="shared" si="1"/>
        <v>66995</v>
      </c>
      <c r="H53" s="752"/>
      <c r="I53" s="752"/>
      <c r="J53" s="752"/>
      <c r="K53" s="752"/>
    </row>
    <row r="54" spans="1:11" ht="13.5" thickBot="1">
      <c r="A54" s="753">
        <v>80146</v>
      </c>
      <c r="B54" s="754" t="s">
        <v>95</v>
      </c>
      <c r="C54" s="755">
        <f>C53</f>
        <v>120795</v>
      </c>
      <c r="D54" s="755">
        <f>D53</f>
        <v>384800</v>
      </c>
      <c r="E54" s="755">
        <f>E53</f>
        <v>438600</v>
      </c>
      <c r="F54" s="755">
        <f>F53</f>
        <v>0</v>
      </c>
      <c r="G54" s="756">
        <f t="shared" si="1"/>
        <v>66995</v>
      </c>
      <c r="H54" s="752"/>
      <c r="I54" s="752"/>
      <c r="J54" s="752"/>
      <c r="K54" s="752"/>
    </row>
    <row r="55" spans="1:11" s="749" customFormat="1" ht="25.5">
      <c r="A55" s="758"/>
      <c r="B55" s="759" t="s">
        <v>772</v>
      </c>
      <c r="C55" s="760">
        <f>C56</f>
        <v>171121</v>
      </c>
      <c r="D55" s="760">
        <f>D56</f>
        <v>337472</v>
      </c>
      <c r="E55" s="760">
        <f>E56</f>
        <v>500975</v>
      </c>
      <c r="F55" s="760">
        <f>F56</f>
        <v>62000</v>
      </c>
      <c r="G55" s="761">
        <f t="shared" si="1"/>
        <v>7618</v>
      </c>
      <c r="H55" s="748"/>
      <c r="I55" s="748"/>
      <c r="J55" s="748"/>
      <c r="K55" s="748"/>
    </row>
    <row r="56" spans="1:11" ht="25.5">
      <c r="A56" s="744" t="s">
        <v>793</v>
      </c>
      <c r="B56" s="745" t="s">
        <v>794</v>
      </c>
      <c r="C56" s="746">
        <v>171121</v>
      </c>
      <c r="D56" s="746">
        <v>337472</v>
      </c>
      <c r="E56" s="746">
        <v>500975</v>
      </c>
      <c r="F56" s="746">
        <v>62000</v>
      </c>
      <c r="G56" s="747">
        <f t="shared" si="1"/>
        <v>7618</v>
      </c>
      <c r="H56" s="752"/>
      <c r="I56" s="752"/>
      <c r="J56" s="752"/>
      <c r="K56" s="752"/>
    </row>
    <row r="57" spans="1:11" ht="13.5" thickBot="1">
      <c r="A57" s="762">
        <v>80146</v>
      </c>
      <c r="B57" s="763" t="s">
        <v>95</v>
      </c>
      <c r="C57" s="764">
        <f>C56</f>
        <v>171121</v>
      </c>
      <c r="D57" s="764">
        <f>D56</f>
        <v>337472</v>
      </c>
      <c r="E57" s="764">
        <f>E56</f>
        <v>500975</v>
      </c>
      <c r="F57" s="764">
        <f>F56</f>
        <v>62000</v>
      </c>
      <c r="G57" s="765">
        <f t="shared" si="1"/>
        <v>7618</v>
      </c>
      <c r="H57" s="752"/>
      <c r="I57" s="752"/>
      <c r="J57" s="752"/>
      <c r="K57" s="752"/>
    </row>
    <row r="58" spans="1:11" s="749" customFormat="1" ht="13.5">
      <c r="A58" s="757"/>
      <c r="B58" s="741" t="s">
        <v>773</v>
      </c>
      <c r="C58" s="742">
        <f>C59+C61</f>
        <v>7103</v>
      </c>
      <c r="D58" s="742">
        <f>D59+D61</f>
        <v>13000</v>
      </c>
      <c r="E58" s="742">
        <f>E59+E61</f>
        <v>17700</v>
      </c>
      <c r="F58" s="742">
        <f>F59+F61</f>
        <v>0</v>
      </c>
      <c r="G58" s="743">
        <f t="shared" si="1"/>
        <v>2403</v>
      </c>
      <c r="H58" s="748"/>
      <c r="I58" s="748"/>
      <c r="J58" s="748"/>
      <c r="K58" s="748"/>
    </row>
    <row r="59" spans="1:11" ht="25.5">
      <c r="A59" s="744" t="s">
        <v>715</v>
      </c>
      <c r="B59" s="745" t="s">
        <v>792</v>
      </c>
      <c r="C59" s="746">
        <v>7103</v>
      </c>
      <c r="D59" s="746">
        <v>7000</v>
      </c>
      <c r="E59" s="746">
        <v>11700</v>
      </c>
      <c r="F59" s="746">
        <v>0</v>
      </c>
      <c r="G59" s="747">
        <f t="shared" si="1"/>
        <v>2403</v>
      </c>
      <c r="H59" s="752"/>
      <c r="I59" s="752"/>
      <c r="J59" s="752"/>
      <c r="K59" s="752"/>
    </row>
    <row r="60" spans="1:11" ht="12.75">
      <c r="A60" s="744">
        <v>80147</v>
      </c>
      <c r="B60" s="745" t="s">
        <v>97</v>
      </c>
      <c r="C60" s="750">
        <f>C59</f>
        <v>7103</v>
      </c>
      <c r="D60" s="750">
        <f>D59</f>
        <v>7000</v>
      </c>
      <c r="E60" s="750">
        <f>E59</f>
        <v>11700</v>
      </c>
      <c r="F60" s="750">
        <f>F59</f>
        <v>0</v>
      </c>
      <c r="G60" s="751">
        <f t="shared" si="1"/>
        <v>2403</v>
      </c>
      <c r="H60" s="752"/>
      <c r="I60" s="752"/>
      <c r="J60" s="752"/>
      <c r="K60" s="752"/>
    </row>
    <row r="61" spans="1:11" s="749" customFormat="1" ht="25.5">
      <c r="A61" s="744" t="s">
        <v>793</v>
      </c>
      <c r="B61" s="745" t="s">
        <v>794</v>
      </c>
      <c r="C61" s="746">
        <v>0</v>
      </c>
      <c r="D61" s="746">
        <v>6000</v>
      </c>
      <c r="E61" s="746">
        <v>6000</v>
      </c>
      <c r="F61" s="746">
        <v>0</v>
      </c>
      <c r="G61" s="747">
        <f t="shared" si="1"/>
        <v>0</v>
      </c>
      <c r="H61" s="748"/>
      <c r="I61" s="748"/>
      <c r="J61" s="748"/>
      <c r="K61" s="748"/>
    </row>
    <row r="62" spans="1:11" ht="13.5" thickBot="1">
      <c r="A62" s="753">
        <v>80147</v>
      </c>
      <c r="B62" s="754" t="s">
        <v>97</v>
      </c>
      <c r="C62" s="755">
        <f>C61</f>
        <v>0</v>
      </c>
      <c r="D62" s="755">
        <f>D61</f>
        <v>6000</v>
      </c>
      <c r="E62" s="755">
        <f>E61</f>
        <v>6000</v>
      </c>
      <c r="F62" s="755">
        <f>F61</f>
        <v>0</v>
      </c>
      <c r="G62" s="756">
        <f t="shared" si="1"/>
        <v>0</v>
      </c>
      <c r="H62" s="752"/>
      <c r="I62" s="752"/>
      <c r="J62" s="752"/>
      <c r="K62" s="752"/>
    </row>
    <row r="63" spans="1:11" s="749" customFormat="1" ht="25.5">
      <c r="A63" s="758"/>
      <c r="B63" s="759" t="s">
        <v>798</v>
      </c>
      <c r="C63" s="760">
        <f>C64+C66</f>
        <v>21141</v>
      </c>
      <c r="D63" s="760">
        <f>D64+D66</f>
        <v>107293</v>
      </c>
      <c r="E63" s="760">
        <f>E64+E66</f>
        <v>124522</v>
      </c>
      <c r="F63" s="760">
        <f>F64+F66</f>
        <v>0</v>
      </c>
      <c r="G63" s="761">
        <f t="shared" si="1"/>
        <v>3912</v>
      </c>
      <c r="H63" s="748"/>
      <c r="I63" s="748"/>
      <c r="J63" s="748"/>
      <c r="K63" s="748"/>
    </row>
    <row r="64" spans="1:11" ht="25.5">
      <c r="A64" s="744" t="s">
        <v>715</v>
      </c>
      <c r="B64" s="745" t="s">
        <v>792</v>
      </c>
      <c r="C64" s="746">
        <v>16141</v>
      </c>
      <c r="D64" s="746">
        <v>50000</v>
      </c>
      <c r="E64" s="746">
        <v>64522</v>
      </c>
      <c r="F64" s="746">
        <v>0</v>
      </c>
      <c r="G64" s="747">
        <f t="shared" si="1"/>
        <v>1619</v>
      </c>
      <c r="H64" s="752"/>
      <c r="I64" s="752"/>
      <c r="J64" s="752"/>
      <c r="K64" s="752"/>
    </row>
    <row r="65" spans="1:11" ht="12.75">
      <c r="A65" s="744">
        <v>80147</v>
      </c>
      <c r="B65" s="745" t="s">
        <v>97</v>
      </c>
      <c r="C65" s="750">
        <f>C64</f>
        <v>16141</v>
      </c>
      <c r="D65" s="750">
        <f>D64</f>
        <v>50000</v>
      </c>
      <c r="E65" s="750">
        <f>E64</f>
        <v>64522</v>
      </c>
      <c r="F65" s="750">
        <f>F64</f>
        <v>0</v>
      </c>
      <c r="G65" s="751">
        <f t="shared" si="1"/>
        <v>1619</v>
      </c>
      <c r="H65" s="752"/>
      <c r="I65" s="752"/>
      <c r="J65" s="752"/>
      <c r="K65" s="752"/>
    </row>
    <row r="66" spans="1:11" s="749" customFormat="1" ht="25.5">
      <c r="A66" s="744" t="s">
        <v>793</v>
      </c>
      <c r="B66" s="745" t="s">
        <v>794</v>
      </c>
      <c r="C66" s="746">
        <v>5000</v>
      </c>
      <c r="D66" s="746">
        <v>57293</v>
      </c>
      <c r="E66" s="746">
        <v>60000</v>
      </c>
      <c r="F66" s="746">
        <v>0</v>
      </c>
      <c r="G66" s="747">
        <f t="shared" si="1"/>
        <v>2293</v>
      </c>
      <c r="H66" s="748"/>
      <c r="I66" s="748"/>
      <c r="J66" s="748"/>
      <c r="K66" s="748"/>
    </row>
    <row r="67" spans="1:11" ht="13.5" thickBot="1">
      <c r="A67" s="762">
        <v>80147</v>
      </c>
      <c r="B67" s="763" t="s">
        <v>97</v>
      </c>
      <c r="C67" s="764">
        <f>C66</f>
        <v>5000</v>
      </c>
      <c r="D67" s="764">
        <f>D66</f>
        <v>57293</v>
      </c>
      <c r="E67" s="764">
        <f>E66</f>
        <v>60000</v>
      </c>
      <c r="F67" s="764">
        <f>F66</f>
        <v>0</v>
      </c>
      <c r="G67" s="765">
        <f t="shared" si="1"/>
        <v>2293</v>
      </c>
      <c r="H67" s="752"/>
      <c r="I67" s="752"/>
      <c r="J67" s="752"/>
      <c r="K67" s="752"/>
    </row>
    <row r="68" spans="1:11" s="749" customFormat="1" ht="25.5">
      <c r="A68" s="757"/>
      <c r="B68" s="741" t="s">
        <v>905</v>
      </c>
      <c r="C68" s="742">
        <f>C69</f>
        <v>1082</v>
      </c>
      <c r="D68" s="742">
        <f>D69</f>
        <v>2</v>
      </c>
      <c r="E68" s="742">
        <f>E69</f>
        <v>1084</v>
      </c>
      <c r="F68" s="742">
        <f>F69</f>
        <v>0</v>
      </c>
      <c r="G68" s="743">
        <f t="shared" si="1"/>
        <v>0</v>
      </c>
      <c r="H68" s="748"/>
      <c r="I68" s="748"/>
      <c r="J68" s="748"/>
      <c r="K68" s="748"/>
    </row>
    <row r="69" spans="1:11" ht="25.5">
      <c r="A69" s="744" t="s">
        <v>715</v>
      </c>
      <c r="B69" s="745" t="s">
        <v>792</v>
      </c>
      <c r="C69" s="746">
        <v>1082</v>
      </c>
      <c r="D69" s="746">
        <v>2</v>
      </c>
      <c r="E69" s="746">
        <v>1084</v>
      </c>
      <c r="F69" s="746">
        <v>0</v>
      </c>
      <c r="G69" s="747">
        <f t="shared" si="1"/>
        <v>0</v>
      </c>
      <c r="H69" s="752"/>
      <c r="I69" s="752"/>
      <c r="J69" s="752"/>
      <c r="K69" s="752"/>
    </row>
    <row r="70" spans="1:11" ht="13.5" thickBot="1">
      <c r="A70" s="753">
        <v>85217</v>
      </c>
      <c r="B70" s="754" t="s">
        <v>105</v>
      </c>
      <c r="C70" s="755">
        <f>C69</f>
        <v>1082</v>
      </c>
      <c r="D70" s="755">
        <f>D69</f>
        <v>2</v>
      </c>
      <c r="E70" s="755">
        <f>E69</f>
        <v>1084</v>
      </c>
      <c r="F70" s="755">
        <f>F69</f>
        <v>0</v>
      </c>
      <c r="G70" s="756">
        <f t="shared" si="1"/>
        <v>0</v>
      </c>
      <c r="H70" s="752"/>
      <c r="I70" s="752"/>
      <c r="J70" s="752"/>
      <c r="K70" s="752"/>
    </row>
    <row r="71" spans="1:11" s="749" customFormat="1" ht="25.5">
      <c r="A71" s="758"/>
      <c r="B71" s="759" t="s">
        <v>799</v>
      </c>
      <c r="C71" s="760">
        <f>C72+C74</f>
        <v>39759</v>
      </c>
      <c r="D71" s="760">
        <f>D72+D74</f>
        <v>78289</v>
      </c>
      <c r="E71" s="760">
        <f>E72+E74</f>
        <v>98889</v>
      </c>
      <c r="F71" s="760">
        <f>F72+F74</f>
        <v>0</v>
      </c>
      <c r="G71" s="761">
        <f t="shared" si="1"/>
        <v>19159</v>
      </c>
      <c r="H71" s="748"/>
      <c r="I71" s="748"/>
      <c r="J71" s="748"/>
      <c r="K71" s="748"/>
    </row>
    <row r="72" spans="1:11" ht="25.5">
      <c r="A72" s="744" t="s">
        <v>715</v>
      </c>
      <c r="B72" s="745" t="s">
        <v>792</v>
      </c>
      <c r="C72" s="746">
        <v>0</v>
      </c>
      <c r="D72" s="746">
        <v>8989</v>
      </c>
      <c r="E72" s="746">
        <v>8889</v>
      </c>
      <c r="F72" s="746">
        <v>0</v>
      </c>
      <c r="G72" s="747">
        <f t="shared" si="1"/>
        <v>100</v>
      </c>
      <c r="H72" s="752"/>
      <c r="I72" s="752"/>
      <c r="J72" s="752"/>
      <c r="K72" s="752"/>
    </row>
    <row r="73" spans="1:11" ht="12.75">
      <c r="A73" s="744">
        <v>85403</v>
      </c>
      <c r="B73" s="745" t="s">
        <v>777</v>
      </c>
      <c r="C73" s="750">
        <f>C72</f>
        <v>0</v>
      </c>
      <c r="D73" s="750">
        <f>D72</f>
        <v>8989</v>
      </c>
      <c r="E73" s="750">
        <f>E72</f>
        <v>8889</v>
      </c>
      <c r="F73" s="750">
        <f>F72</f>
        <v>0</v>
      </c>
      <c r="G73" s="751">
        <f t="shared" si="1"/>
        <v>100</v>
      </c>
      <c r="H73" s="752"/>
      <c r="I73" s="752"/>
      <c r="J73" s="752"/>
      <c r="K73" s="752"/>
    </row>
    <row r="74" spans="1:11" s="749" customFormat="1" ht="25.5">
      <c r="A74" s="744" t="s">
        <v>793</v>
      </c>
      <c r="B74" s="745" t="s">
        <v>794</v>
      </c>
      <c r="C74" s="746">
        <v>39759</v>
      </c>
      <c r="D74" s="746">
        <v>69300</v>
      </c>
      <c r="E74" s="746">
        <v>90000</v>
      </c>
      <c r="F74" s="746">
        <v>0</v>
      </c>
      <c r="G74" s="747">
        <f t="shared" si="1"/>
        <v>19059</v>
      </c>
      <c r="H74" s="748"/>
      <c r="I74" s="748"/>
      <c r="J74" s="748"/>
      <c r="K74" s="748"/>
    </row>
    <row r="75" spans="1:11" ht="13.5" thickBot="1">
      <c r="A75" s="762">
        <v>85403</v>
      </c>
      <c r="B75" s="763" t="s">
        <v>777</v>
      </c>
      <c r="C75" s="764">
        <f>C74</f>
        <v>39759</v>
      </c>
      <c r="D75" s="764">
        <f>D74</f>
        <v>69300</v>
      </c>
      <c r="E75" s="764">
        <f>E74</f>
        <v>90000</v>
      </c>
      <c r="F75" s="764">
        <f>F74</f>
        <v>0</v>
      </c>
      <c r="G75" s="765">
        <f aca="true" t="shared" si="2" ref="G75:G89">C75+D75-E75</f>
        <v>19059</v>
      </c>
      <c r="H75" s="752"/>
      <c r="I75" s="752"/>
      <c r="J75" s="752"/>
      <c r="K75" s="752"/>
    </row>
    <row r="76" spans="1:11" s="749" customFormat="1" ht="43.5" customHeight="1">
      <c r="A76" s="757"/>
      <c r="B76" s="741" t="s">
        <v>800</v>
      </c>
      <c r="C76" s="742">
        <f>C77</f>
        <v>127701</v>
      </c>
      <c r="D76" s="742">
        <f>D77</f>
        <v>60785</v>
      </c>
      <c r="E76" s="742">
        <f>E77</f>
        <v>130380</v>
      </c>
      <c r="F76" s="742">
        <f>F77</f>
        <v>0</v>
      </c>
      <c r="G76" s="743">
        <f t="shared" si="2"/>
        <v>58106</v>
      </c>
      <c r="H76" s="748"/>
      <c r="I76" s="748"/>
      <c r="J76" s="748"/>
      <c r="K76" s="748"/>
    </row>
    <row r="77" spans="1:11" ht="25.5">
      <c r="A77" s="744" t="s">
        <v>793</v>
      </c>
      <c r="B77" s="745" t="s">
        <v>794</v>
      </c>
      <c r="C77" s="746">
        <v>127701</v>
      </c>
      <c r="D77" s="746">
        <v>60785</v>
      </c>
      <c r="E77" s="746">
        <v>130380</v>
      </c>
      <c r="F77" s="746">
        <v>0</v>
      </c>
      <c r="G77" s="747">
        <f t="shared" si="2"/>
        <v>58106</v>
      </c>
      <c r="H77" s="752"/>
      <c r="I77" s="752"/>
      <c r="J77" s="752"/>
      <c r="K77" s="752"/>
    </row>
    <row r="78" spans="1:11" ht="13.5" thickBot="1">
      <c r="A78" s="753">
        <v>85403</v>
      </c>
      <c r="B78" s="754" t="s">
        <v>777</v>
      </c>
      <c r="C78" s="755">
        <f>C77</f>
        <v>127701</v>
      </c>
      <c r="D78" s="755">
        <f>D77</f>
        <v>60785</v>
      </c>
      <c r="E78" s="755">
        <f>E77</f>
        <v>130380</v>
      </c>
      <c r="F78" s="755">
        <f>F77</f>
        <v>0</v>
      </c>
      <c r="G78" s="756">
        <f t="shared" si="2"/>
        <v>58106</v>
      </c>
      <c r="H78" s="752"/>
      <c r="I78" s="752"/>
      <c r="J78" s="752"/>
      <c r="K78" s="752"/>
    </row>
    <row r="79" spans="1:11" s="749" customFormat="1" ht="38.25">
      <c r="A79" s="758"/>
      <c r="B79" s="759" t="s">
        <v>801</v>
      </c>
      <c r="C79" s="760">
        <f>C80+C82</f>
        <v>46132</v>
      </c>
      <c r="D79" s="760">
        <f>D80+D82</f>
        <v>223900</v>
      </c>
      <c r="E79" s="760">
        <f>E80+E82</f>
        <v>226500</v>
      </c>
      <c r="F79" s="760">
        <f>F80+F82</f>
        <v>0</v>
      </c>
      <c r="G79" s="761">
        <f t="shared" si="2"/>
        <v>43532</v>
      </c>
      <c r="H79" s="748"/>
      <c r="I79" s="748"/>
      <c r="J79" s="748"/>
      <c r="K79" s="748"/>
    </row>
    <row r="80" spans="1:11" ht="25.5">
      <c r="A80" s="744" t="s">
        <v>715</v>
      </c>
      <c r="B80" s="745" t="s">
        <v>792</v>
      </c>
      <c r="C80" s="746">
        <v>21020</v>
      </c>
      <c r="D80" s="746">
        <v>5000</v>
      </c>
      <c r="E80" s="746">
        <v>14600</v>
      </c>
      <c r="F80" s="746">
        <v>0</v>
      </c>
      <c r="G80" s="747">
        <f t="shared" si="2"/>
        <v>11420</v>
      </c>
      <c r="H80" s="752"/>
      <c r="I80" s="752"/>
      <c r="J80" s="752"/>
      <c r="K80" s="752"/>
    </row>
    <row r="81" spans="1:11" ht="12.75">
      <c r="A81" s="744">
        <v>85403</v>
      </c>
      <c r="B81" s="745" t="s">
        <v>777</v>
      </c>
      <c r="C81" s="750">
        <f>C80</f>
        <v>21020</v>
      </c>
      <c r="D81" s="750">
        <f>D80</f>
        <v>5000</v>
      </c>
      <c r="E81" s="750">
        <f>E80</f>
        <v>14600</v>
      </c>
      <c r="F81" s="750">
        <f>F80</f>
        <v>0</v>
      </c>
      <c r="G81" s="751">
        <f t="shared" si="2"/>
        <v>11420</v>
      </c>
      <c r="H81" s="752"/>
      <c r="I81" s="752"/>
      <c r="J81" s="752"/>
      <c r="K81" s="752"/>
    </row>
    <row r="82" spans="1:11" s="749" customFormat="1" ht="25.5">
      <c r="A82" s="744" t="s">
        <v>793</v>
      </c>
      <c r="B82" s="745" t="s">
        <v>794</v>
      </c>
      <c r="C82" s="746">
        <v>25112</v>
      </c>
      <c r="D82" s="746">
        <v>218900</v>
      </c>
      <c r="E82" s="746">
        <v>211900</v>
      </c>
      <c r="F82" s="746">
        <v>0</v>
      </c>
      <c r="G82" s="747">
        <f t="shared" si="2"/>
        <v>32112</v>
      </c>
      <c r="H82" s="748"/>
      <c r="I82" s="748"/>
      <c r="J82" s="748"/>
      <c r="K82" s="748"/>
    </row>
    <row r="83" spans="1:11" ht="13.5" thickBot="1">
      <c r="A83" s="762">
        <v>85403</v>
      </c>
      <c r="B83" s="763" t="s">
        <v>777</v>
      </c>
      <c r="C83" s="764">
        <f>C82</f>
        <v>25112</v>
      </c>
      <c r="D83" s="764">
        <f>D82</f>
        <v>218900</v>
      </c>
      <c r="E83" s="764">
        <f>E82</f>
        <v>211900</v>
      </c>
      <c r="F83" s="764">
        <f>F82</f>
        <v>0</v>
      </c>
      <c r="G83" s="769">
        <f t="shared" si="2"/>
        <v>32112</v>
      </c>
      <c r="H83" s="752"/>
      <c r="I83" s="752"/>
      <c r="J83" s="752"/>
      <c r="K83" s="752"/>
    </row>
    <row r="84" spans="1:11" ht="25.5">
      <c r="A84" s="757"/>
      <c r="B84" s="741" t="s">
        <v>781</v>
      </c>
      <c r="C84" s="742">
        <f>C85</f>
        <v>40673</v>
      </c>
      <c r="D84" s="742">
        <f>D85</f>
        <v>326000</v>
      </c>
      <c r="E84" s="742">
        <f>E85</f>
        <v>336000</v>
      </c>
      <c r="F84" s="742">
        <f>F85</f>
        <v>0</v>
      </c>
      <c r="G84" s="743">
        <f t="shared" si="2"/>
        <v>30673</v>
      </c>
      <c r="H84" s="752"/>
      <c r="I84" s="752"/>
      <c r="J84" s="752"/>
      <c r="K84" s="752"/>
    </row>
    <row r="85" spans="1:11" ht="25.5">
      <c r="A85" s="744" t="s">
        <v>715</v>
      </c>
      <c r="B85" s="745" t="s">
        <v>792</v>
      </c>
      <c r="C85" s="746">
        <v>40673</v>
      </c>
      <c r="D85" s="746">
        <v>326000</v>
      </c>
      <c r="E85" s="746">
        <v>336000</v>
      </c>
      <c r="F85" s="746">
        <v>0</v>
      </c>
      <c r="G85" s="747">
        <f t="shared" si="2"/>
        <v>30673</v>
      </c>
      <c r="H85" s="752"/>
      <c r="I85" s="752"/>
      <c r="J85" s="752"/>
      <c r="K85" s="752"/>
    </row>
    <row r="86" spans="1:11" ht="13.5" thickBot="1">
      <c r="A86" s="753">
        <v>85410</v>
      </c>
      <c r="B86" s="754" t="s">
        <v>117</v>
      </c>
      <c r="C86" s="755">
        <f>C85</f>
        <v>40673</v>
      </c>
      <c r="D86" s="755">
        <f>D85</f>
        <v>326000</v>
      </c>
      <c r="E86" s="755">
        <f>E85</f>
        <v>336000</v>
      </c>
      <c r="F86" s="755">
        <f>F85</f>
        <v>0</v>
      </c>
      <c r="G86" s="756">
        <f t="shared" si="2"/>
        <v>30673</v>
      </c>
      <c r="H86" s="752"/>
      <c r="I86" s="752"/>
      <c r="J86" s="752"/>
      <c r="K86" s="752"/>
    </row>
    <row r="87" spans="1:11" s="774" customFormat="1" ht="15.75" thickBot="1">
      <c r="A87" s="770" t="s">
        <v>715</v>
      </c>
      <c r="B87" s="771" t="s">
        <v>802</v>
      </c>
      <c r="C87" s="772">
        <f>C12+C20+C23+C45+C59+C64+C69+C72+C80+C85</f>
        <v>103164</v>
      </c>
      <c r="D87" s="772">
        <f>D12+D20+D23+D45+D59+D64+D69+D72+D80+D85</f>
        <v>456411</v>
      </c>
      <c r="E87" s="772">
        <f>E12+E20+E23+E45+E59+E64+E69+E72+E80+E85</f>
        <v>500495</v>
      </c>
      <c r="F87" s="772">
        <f>F12+F20+F23+F45+F59+F64+F69+F72+F80+F85</f>
        <v>0</v>
      </c>
      <c r="G87" s="772">
        <f t="shared" si="2"/>
        <v>59080</v>
      </c>
      <c r="H87" s="773"/>
      <c r="I87" s="773"/>
      <c r="J87" s="773"/>
      <c r="K87" s="773"/>
    </row>
    <row r="88" spans="1:11" s="776" customFormat="1" ht="15" thickBot="1">
      <c r="A88" s="770" t="s">
        <v>793</v>
      </c>
      <c r="B88" s="771" t="s">
        <v>802</v>
      </c>
      <c r="C88" s="772">
        <f>C14+C17+C25+C28+C34+C38+C42+C47+C50+C53+C56+C61+C66+C74+C77+C82+C31</f>
        <v>978752</v>
      </c>
      <c r="D88" s="772">
        <f>D14+D17+D25+D28+D34+D38+D42+D47+D50+D53+D56+D61+D66+D74+D77+D82+D31</f>
        <v>3143594</v>
      </c>
      <c r="E88" s="772">
        <f>E14+E17+E25+E28+E34+E38+E42+E47+E50+E53+E56+E61+E66+E74+E77+E82+E31</f>
        <v>3663128</v>
      </c>
      <c r="F88" s="772">
        <f>F14+F17+F25+F28+F34+F38+F42+F47+F50+F53+F56+F61+F66+F74+F77+F82+F31</f>
        <v>62000</v>
      </c>
      <c r="G88" s="772">
        <f t="shared" si="2"/>
        <v>459218</v>
      </c>
      <c r="H88" s="775"/>
      <c r="I88" s="775"/>
      <c r="J88" s="775"/>
      <c r="K88" s="775"/>
    </row>
    <row r="89" spans="1:11" s="776" customFormat="1" ht="15" thickBot="1">
      <c r="A89" s="770"/>
      <c r="B89" s="771" t="s">
        <v>925</v>
      </c>
      <c r="C89" s="772">
        <f>C87+C88</f>
        <v>1081916</v>
      </c>
      <c r="D89" s="772">
        <f>D87+D88</f>
        <v>3600005</v>
      </c>
      <c r="E89" s="772">
        <f>E87+E88</f>
        <v>4163623</v>
      </c>
      <c r="F89" s="772">
        <f>F87+F88</f>
        <v>62000</v>
      </c>
      <c r="G89" s="772">
        <f t="shared" si="2"/>
        <v>518298</v>
      </c>
      <c r="H89" s="775"/>
      <c r="I89" s="775"/>
      <c r="J89" s="775"/>
      <c r="K89" s="775"/>
    </row>
    <row r="90" spans="3:11" ht="12.75">
      <c r="C90" s="736"/>
      <c r="D90" s="736"/>
      <c r="E90" s="736"/>
      <c r="F90" s="736"/>
      <c r="G90" s="736"/>
      <c r="H90" s="752"/>
      <c r="I90" s="752"/>
      <c r="J90" s="752"/>
      <c r="K90" s="752"/>
    </row>
    <row r="91" spans="3:7" ht="12.75">
      <c r="C91" s="736"/>
      <c r="D91" s="736"/>
      <c r="E91" s="736"/>
      <c r="F91" s="736"/>
      <c r="G91" s="736"/>
    </row>
    <row r="92" spans="3:7" ht="12.75">
      <c r="C92" s="736"/>
      <c r="D92" s="736"/>
      <c r="E92" s="736"/>
      <c r="F92" s="736"/>
      <c r="G92" s="736"/>
    </row>
    <row r="93" spans="3:7" ht="12.75">
      <c r="C93" s="736"/>
      <c r="D93" s="736"/>
      <c r="E93" s="736"/>
      <c r="F93" s="736"/>
      <c r="G93" s="736"/>
    </row>
    <row r="94" spans="3:7" ht="12.75">
      <c r="C94" s="736"/>
      <c r="D94" s="736"/>
      <c r="E94" s="736"/>
      <c r="F94" s="736"/>
      <c r="G94" s="736"/>
    </row>
    <row r="95" spans="3:7" ht="12.75">
      <c r="C95" s="736"/>
      <c r="D95" s="736"/>
      <c r="E95" s="736"/>
      <c r="F95" s="736"/>
      <c r="G95" s="736"/>
    </row>
    <row r="96" spans="3:7" ht="12.75">
      <c r="C96" s="736"/>
      <c r="D96" s="736"/>
      <c r="E96" s="736"/>
      <c r="F96" s="736"/>
      <c r="G96" s="736"/>
    </row>
    <row r="97" spans="3:7" ht="12.75">
      <c r="C97" s="736"/>
      <c r="D97" s="736"/>
      <c r="E97" s="736"/>
      <c r="F97" s="736"/>
      <c r="G97" s="736"/>
    </row>
    <row r="98" spans="3:7" ht="12.75">
      <c r="C98" s="736"/>
      <c r="D98" s="736"/>
      <c r="E98" s="736"/>
      <c r="F98" s="736"/>
      <c r="G98" s="736"/>
    </row>
    <row r="99" spans="3:7" ht="12.75">
      <c r="C99" s="736"/>
      <c r="D99" s="736"/>
      <c r="E99" s="736"/>
      <c r="F99" s="736"/>
      <c r="G99" s="736"/>
    </row>
    <row r="100" spans="3:7" ht="12.75">
      <c r="C100" s="736"/>
      <c r="D100" s="736"/>
      <c r="E100" s="736"/>
      <c r="F100" s="736"/>
      <c r="G100" s="736"/>
    </row>
    <row r="101" spans="3:7" ht="12.75">
      <c r="C101" s="736"/>
      <c r="D101" s="736"/>
      <c r="E101" s="736"/>
      <c r="F101" s="736"/>
      <c r="G101" s="736"/>
    </row>
    <row r="102" spans="3:7" ht="12.75">
      <c r="C102" s="736"/>
      <c r="D102" s="736"/>
      <c r="E102" s="736"/>
      <c r="F102" s="736"/>
      <c r="G102" s="736"/>
    </row>
    <row r="103" spans="3:7" ht="12.75">
      <c r="C103" s="736"/>
      <c r="D103" s="736"/>
      <c r="E103" s="736"/>
      <c r="F103" s="736"/>
      <c r="G103" s="736"/>
    </row>
    <row r="104" spans="3:7" ht="12.75">
      <c r="C104" s="736"/>
      <c r="D104" s="736"/>
      <c r="E104" s="736"/>
      <c r="F104" s="736"/>
      <c r="G104" s="736"/>
    </row>
    <row r="105" spans="3:7" ht="12.75">
      <c r="C105" s="736"/>
      <c r="D105" s="736"/>
      <c r="E105" s="736"/>
      <c r="F105" s="736"/>
      <c r="G105" s="736"/>
    </row>
    <row r="106" spans="3:7" ht="12.75">
      <c r="C106" s="736"/>
      <c r="D106" s="736"/>
      <c r="E106" s="736"/>
      <c r="F106" s="736"/>
      <c r="G106" s="736"/>
    </row>
    <row r="107" spans="3:7" ht="12.75">
      <c r="C107" s="736"/>
      <c r="D107" s="736"/>
      <c r="E107" s="736"/>
      <c r="F107" s="736"/>
      <c r="G107" s="736"/>
    </row>
    <row r="108" spans="3:7" ht="12.75">
      <c r="C108" s="736"/>
      <c r="D108" s="736"/>
      <c r="E108" s="736"/>
      <c r="F108" s="736"/>
      <c r="G108" s="736"/>
    </row>
    <row r="109" spans="3:7" ht="12.75">
      <c r="C109" s="736"/>
      <c r="D109" s="736"/>
      <c r="E109" s="736"/>
      <c r="F109" s="736"/>
      <c r="G109" s="736"/>
    </row>
    <row r="110" spans="3:7" ht="12.75">
      <c r="C110" s="736"/>
      <c r="D110" s="736"/>
      <c r="E110" s="736"/>
      <c r="F110" s="736"/>
      <c r="G110" s="736"/>
    </row>
    <row r="111" spans="3:7" ht="12.75">
      <c r="C111" s="736"/>
      <c r="D111" s="736"/>
      <c r="E111" s="736"/>
      <c r="F111" s="736"/>
      <c r="G111" s="736"/>
    </row>
    <row r="112" spans="3:7" ht="12.75">
      <c r="C112" s="736"/>
      <c r="D112" s="736"/>
      <c r="E112" s="736"/>
      <c r="F112" s="736"/>
      <c r="G112" s="736"/>
    </row>
    <row r="113" spans="3:7" ht="12.75">
      <c r="C113" s="736"/>
      <c r="D113" s="736"/>
      <c r="E113" s="736"/>
      <c r="F113" s="736"/>
      <c r="G113" s="736"/>
    </row>
    <row r="114" spans="3:7" ht="12.75">
      <c r="C114" s="736"/>
      <c r="D114" s="736"/>
      <c r="E114" s="736"/>
      <c r="F114" s="736"/>
      <c r="G114" s="736"/>
    </row>
    <row r="115" spans="3:7" ht="12.75">
      <c r="C115" s="736"/>
      <c r="D115" s="736"/>
      <c r="E115" s="736"/>
      <c r="F115" s="736"/>
      <c r="G115" s="736"/>
    </row>
    <row r="116" spans="3:7" ht="12.75">
      <c r="C116" s="736"/>
      <c r="D116" s="736"/>
      <c r="E116" s="736"/>
      <c r="F116" s="736"/>
      <c r="G116" s="736"/>
    </row>
    <row r="117" spans="3:7" ht="12.75">
      <c r="C117" s="736"/>
      <c r="D117" s="736"/>
      <c r="E117" s="736"/>
      <c r="F117" s="736"/>
      <c r="G117" s="736"/>
    </row>
    <row r="118" spans="3:7" ht="12.75">
      <c r="C118" s="736"/>
      <c r="D118" s="736"/>
      <c r="E118" s="736"/>
      <c r="F118" s="736"/>
      <c r="G118" s="736"/>
    </row>
    <row r="119" spans="3:7" ht="12.75">
      <c r="C119" s="736"/>
      <c r="D119" s="736"/>
      <c r="E119" s="736"/>
      <c r="F119" s="736"/>
      <c r="G119" s="736"/>
    </row>
    <row r="120" spans="3:7" ht="12.75">
      <c r="C120" s="736"/>
      <c r="D120" s="736"/>
      <c r="E120" s="736"/>
      <c r="F120" s="736"/>
      <c r="G120" s="736"/>
    </row>
  </sheetData>
  <mergeCells count="7">
    <mergeCell ref="A6:G6"/>
    <mergeCell ref="I1:L1"/>
    <mergeCell ref="I2:L2"/>
    <mergeCell ref="I3:L3"/>
    <mergeCell ref="E1:G1"/>
    <mergeCell ref="E2:G2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4"/>
  <sheetViews>
    <sheetView zoomScale="85" zoomScaleNormal="85" workbookViewId="0" topLeftCell="A1">
      <selection activeCell="B20" sqref="B20"/>
    </sheetView>
  </sheetViews>
  <sheetFormatPr defaultColWidth="9.140625" defaultRowHeight="12.75"/>
  <cols>
    <col min="1" max="1" width="7.8515625" style="47" customWidth="1"/>
    <col min="2" max="2" width="9.57421875" style="47" customWidth="1"/>
    <col min="3" max="3" width="62.57421875" style="47" customWidth="1"/>
    <col min="4" max="4" width="19.57421875" style="47" customWidth="1"/>
    <col min="5" max="5" width="11.00390625" style="47" customWidth="1"/>
    <col min="6" max="6" width="10.140625" style="47" bestFit="1" customWidth="1"/>
    <col min="7" max="7" width="11.28125" style="47" bestFit="1" customWidth="1"/>
    <col min="8" max="16384" width="9.140625" style="47" customWidth="1"/>
  </cols>
  <sheetData>
    <row r="1" spans="3:4" ht="15">
      <c r="C1" s="48" t="s">
        <v>3</v>
      </c>
      <c r="D1" s="48"/>
    </row>
    <row r="2" spans="3:4" ht="15">
      <c r="C2" s="48" t="s">
        <v>5</v>
      </c>
      <c r="D2" s="48"/>
    </row>
    <row r="3" spans="3:4" ht="15">
      <c r="C3" s="48" t="s">
        <v>4</v>
      </c>
      <c r="D3" s="48"/>
    </row>
    <row r="5" spans="1:4" s="50" customFormat="1" ht="14.25">
      <c r="A5" s="1055" t="s">
        <v>181</v>
      </c>
      <c r="B5" s="1055"/>
      <c r="C5" s="1055"/>
      <c r="D5" s="1055"/>
    </row>
    <row r="6" spans="1:4" s="50" customFormat="1" ht="14.25">
      <c r="A6" s="1055" t="s">
        <v>182</v>
      </c>
      <c r="B6" s="1055"/>
      <c r="C6" s="1055"/>
      <c r="D6" s="1055"/>
    </row>
    <row r="7" spans="1:4" s="50" customFormat="1" ht="14.25">
      <c r="A7" s="49"/>
      <c r="B7" s="49"/>
      <c r="C7" s="49"/>
      <c r="D7" s="49"/>
    </row>
    <row r="8" ht="15">
      <c r="D8" s="51" t="s">
        <v>183</v>
      </c>
    </row>
    <row r="9" spans="1:4" s="53" customFormat="1" ht="23.25" customHeight="1">
      <c r="A9" s="52" t="s">
        <v>184</v>
      </c>
      <c r="B9" s="52" t="s">
        <v>185</v>
      </c>
      <c r="C9" s="52" t="s">
        <v>33</v>
      </c>
      <c r="D9" s="52" t="s">
        <v>186</v>
      </c>
    </row>
    <row r="10" spans="1:4" s="55" customFormat="1" ht="15">
      <c r="A10" s="54">
        <v>1</v>
      </c>
      <c r="B10" s="54">
        <v>2</v>
      </c>
      <c r="C10" s="54">
        <v>3</v>
      </c>
      <c r="D10" s="54">
        <v>4</v>
      </c>
    </row>
    <row r="11" spans="1:4" s="50" customFormat="1" ht="25.5" customHeight="1">
      <c r="A11" s="56"/>
      <c r="B11" s="56"/>
      <c r="C11" s="57" t="s">
        <v>187</v>
      </c>
      <c r="D11" s="58">
        <f>D12+D43+D59+D80+D88+D91+D101+D106+D145+D150+D157+D166+D215+D240+D290+D309+D329+D348+D360+D408</f>
        <v>332687260</v>
      </c>
    </row>
    <row r="12" spans="1:4" s="50" customFormat="1" ht="21.75" customHeight="1">
      <c r="A12" s="59" t="s">
        <v>54</v>
      </c>
      <c r="B12" s="59"/>
      <c r="C12" s="60" t="s">
        <v>188</v>
      </c>
      <c r="D12" s="61">
        <f>SUM(D13+D15+D21+D29+D31)</f>
        <v>16258940</v>
      </c>
    </row>
    <row r="13" spans="1:4" s="50" customFormat="1" ht="20.25" customHeight="1">
      <c r="A13" s="56"/>
      <c r="B13" s="56" t="s">
        <v>126</v>
      </c>
      <c r="C13" s="57" t="s">
        <v>127</v>
      </c>
      <c r="D13" s="58">
        <f>D14</f>
        <v>506000</v>
      </c>
    </row>
    <row r="14" spans="1:4" ht="20.25" customHeight="1">
      <c r="A14" s="62"/>
      <c r="B14" s="62"/>
      <c r="C14" s="63" t="s">
        <v>189</v>
      </c>
      <c r="D14" s="64">
        <v>506000</v>
      </c>
    </row>
    <row r="15" spans="1:4" s="50" customFormat="1" ht="20.25" customHeight="1">
      <c r="A15" s="56"/>
      <c r="B15" s="56" t="s">
        <v>58</v>
      </c>
      <c r="C15" s="57" t="s">
        <v>59</v>
      </c>
      <c r="D15" s="58">
        <f>D16+D17+D18+D19+D20</f>
        <v>1997460</v>
      </c>
    </row>
    <row r="16" spans="1:4" ht="20.25" customHeight="1">
      <c r="A16" s="62"/>
      <c r="B16" s="62"/>
      <c r="C16" s="63" t="s">
        <v>190</v>
      </c>
      <c r="D16" s="64">
        <v>1376340</v>
      </c>
    </row>
    <row r="17" spans="1:4" ht="20.25" customHeight="1">
      <c r="A17" s="62"/>
      <c r="B17" s="62"/>
      <c r="C17" s="63" t="s">
        <v>191</v>
      </c>
      <c r="D17" s="64">
        <v>29520</v>
      </c>
    </row>
    <row r="18" spans="1:4" ht="20.25" customHeight="1">
      <c r="A18" s="62"/>
      <c r="B18" s="62"/>
      <c r="C18" s="63" t="s">
        <v>192</v>
      </c>
      <c r="D18" s="64">
        <v>233600</v>
      </c>
    </row>
    <row r="19" spans="1:4" ht="20.25" customHeight="1">
      <c r="A19" s="62"/>
      <c r="B19" s="62"/>
      <c r="C19" s="63" t="s">
        <v>193</v>
      </c>
      <c r="D19" s="64">
        <v>225000</v>
      </c>
    </row>
    <row r="20" spans="1:4" ht="20.25" customHeight="1">
      <c r="A20" s="62"/>
      <c r="B20" s="62"/>
      <c r="C20" s="63" t="s">
        <v>194</v>
      </c>
      <c r="D20" s="64">
        <v>133000</v>
      </c>
    </row>
    <row r="21" spans="1:4" s="50" customFormat="1" ht="20.25" customHeight="1">
      <c r="A21" s="56"/>
      <c r="B21" s="56" t="s">
        <v>128</v>
      </c>
      <c r="C21" s="57" t="s">
        <v>129</v>
      </c>
      <c r="D21" s="58">
        <f>D22+D23+D24+D25+D26</f>
        <v>12665480</v>
      </c>
    </row>
    <row r="22" spans="1:5" ht="20.25" customHeight="1">
      <c r="A22" s="62"/>
      <c r="B22" s="62"/>
      <c r="C22" s="63" t="s">
        <v>190</v>
      </c>
      <c r="D22" s="65">
        <v>1259900</v>
      </c>
      <c r="E22" s="64">
        <f>SUM(D22+D23+109550)</f>
        <v>1401380</v>
      </c>
    </row>
    <row r="23" spans="1:4" ht="20.25" customHeight="1">
      <c r="A23" s="62"/>
      <c r="B23" s="62"/>
      <c r="C23" s="63" t="s">
        <v>191</v>
      </c>
      <c r="D23" s="65">
        <v>31930</v>
      </c>
    </row>
    <row r="24" spans="1:4" ht="20.25" customHeight="1">
      <c r="A24" s="62"/>
      <c r="B24" s="62"/>
      <c r="C24" s="63" t="s">
        <v>192</v>
      </c>
      <c r="D24" s="65">
        <v>1509550</v>
      </c>
    </row>
    <row r="25" spans="1:4" ht="20.25" customHeight="1">
      <c r="A25" s="62"/>
      <c r="B25" s="62"/>
      <c r="C25" s="63" t="s">
        <v>193</v>
      </c>
      <c r="D25" s="65">
        <v>994100</v>
      </c>
    </row>
    <row r="26" spans="1:4" ht="20.25" customHeight="1">
      <c r="A26" s="62"/>
      <c r="B26" s="62"/>
      <c r="C26" s="63" t="s">
        <v>194</v>
      </c>
      <c r="D26" s="65">
        <v>8870000</v>
      </c>
    </row>
    <row r="27" spans="1:4" ht="19.5" customHeight="1">
      <c r="A27" s="62"/>
      <c r="B27" s="63"/>
      <c r="C27" s="63" t="s">
        <v>195</v>
      </c>
      <c r="D27" s="64"/>
    </row>
    <row r="28" spans="1:4" s="69" customFormat="1" ht="21" customHeight="1">
      <c r="A28" s="66"/>
      <c r="B28" s="66"/>
      <c r="C28" s="67" t="s">
        <v>196</v>
      </c>
      <c r="D28" s="68">
        <v>4470000</v>
      </c>
    </row>
    <row r="29" spans="1:4" s="50" customFormat="1" ht="20.25" customHeight="1">
      <c r="A29" s="56"/>
      <c r="B29" s="56" t="s">
        <v>197</v>
      </c>
      <c r="C29" s="57" t="s">
        <v>198</v>
      </c>
      <c r="D29" s="58">
        <f>D30</f>
        <v>500000</v>
      </c>
    </row>
    <row r="30" spans="1:4" ht="21.75" customHeight="1">
      <c r="A30" s="62"/>
      <c r="B30" s="62"/>
      <c r="C30" s="63" t="s">
        <v>199</v>
      </c>
      <c r="D30" s="64">
        <v>500000</v>
      </c>
    </row>
    <row r="31" spans="1:4" s="50" customFormat="1" ht="21.75" customHeight="1">
      <c r="A31" s="56"/>
      <c r="B31" s="56" t="s">
        <v>200</v>
      </c>
      <c r="C31" s="57" t="s">
        <v>75</v>
      </c>
      <c r="D31" s="58">
        <f>D32</f>
        <v>590000</v>
      </c>
    </row>
    <row r="32" spans="1:4" ht="18" customHeight="1">
      <c r="A32" s="62"/>
      <c r="B32" s="62"/>
      <c r="C32" s="63" t="s">
        <v>201</v>
      </c>
      <c r="D32" s="64">
        <f>SUM(D34:D42)</f>
        <v>590000</v>
      </c>
    </row>
    <row r="33" spans="1:5" ht="18" customHeight="1">
      <c r="A33" s="62"/>
      <c r="B33" s="70"/>
      <c r="C33" s="71" t="s">
        <v>202</v>
      </c>
      <c r="D33" s="64"/>
      <c r="E33" s="64"/>
    </row>
    <row r="34" spans="1:4" s="69" customFormat="1" ht="19.5" customHeight="1">
      <c r="A34" s="66"/>
      <c r="B34" s="66"/>
      <c r="C34" s="67" t="s">
        <v>203</v>
      </c>
      <c r="D34" s="68">
        <v>100000</v>
      </c>
    </row>
    <row r="35" spans="1:4" s="69" customFormat="1" ht="19.5" customHeight="1">
      <c r="A35" s="66"/>
      <c r="B35" s="66"/>
      <c r="C35" s="67" t="s">
        <v>204</v>
      </c>
      <c r="D35" s="68">
        <v>40000</v>
      </c>
    </row>
    <row r="36" spans="1:4" s="69" customFormat="1" ht="20.25" customHeight="1" hidden="1">
      <c r="A36" s="66"/>
      <c r="B36" s="66"/>
      <c r="C36" s="67" t="s">
        <v>205</v>
      </c>
      <c r="D36" s="68"/>
    </row>
    <row r="37" spans="1:4" s="69" customFormat="1" ht="19.5" customHeight="1">
      <c r="A37" s="66"/>
      <c r="B37" s="66"/>
      <c r="C37" s="67" t="s">
        <v>206</v>
      </c>
      <c r="D37" s="68"/>
    </row>
    <row r="38" spans="1:4" s="69" customFormat="1" ht="15.75" customHeight="1">
      <c r="A38" s="66"/>
      <c r="B38" s="66"/>
      <c r="C38" s="67" t="s">
        <v>207</v>
      </c>
      <c r="D38" s="68">
        <v>100000</v>
      </c>
    </row>
    <row r="39" spans="1:4" s="69" customFormat="1" ht="31.5" customHeight="1">
      <c r="A39" s="66"/>
      <c r="B39" s="66"/>
      <c r="C39" s="67" t="s">
        <v>208</v>
      </c>
      <c r="D39" s="68">
        <v>300000</v>
      </c>
    </row>
    <row r="40" spans="1:4" s="69" customFormat="1" ht="21" customHeight="1">
      <c r="A40" s="66"/>
      <c r="B40" s="66"/>
      <c r="C40" s="67" t="s">
        <v>209</v>
      </c>
      <c r="D40" s="68"/>
    </row>
    <row r="41" spans="1:4" s="75" customFormat="1" ht="23.25" customHeight="1" hidden="1">
      <c r="A41" s="72"/>
      <c r="B41" s="72"/>
      <c r="C41" s="73" t="s">
        <v>210</v>
      </c>
      <c r="D41" s="74"/>
    </row>
    <row r="42" spans="1:4" s="75" customFormat="1" ht="18.75" customHeight="1">
      <c r="A42" s="72"/>
      <c r="B42" s="72"/>
      <c r="C42" s="67" t="s">
        <v>211</v>
      </c>
      <c r="D42" s="68">
        <v>50000</v>
      </c>
    </row>
    <row r="43" spans="1:4" s="50" customFormat="1" ht="19.5" customHeight="1">
      <c r="A43" s="76" t="s">
        <v>139</v>
      </c>
      <c r="B43" s="76"/>
      <c r="C43" s="77" t="s">
        <v>212</v>
      </c>
      <c r="D43" s="78">
        <f>D44</f>
        <v>15826430</v>
      </c>
    </row>
    <row r="44" spans="1:5" s="50" customFormat="1" ht="21.75" customHeight="1">
      <c r="A44" s="56"/>
      <c r="B44" s="56" t="s">
        <v>141</v>
      </c>
      <c r="C44" s="57" t="s">
        <v>142</v>
      </c>
      <c r="D44" s="58">
        <f>SUM(D45:D47)</f>
        <v>15826430</v>
      </c>
      <c r="E44" s="58"/>
    </row>
    <row r="45" spans="1:5" ht="20.25" customHeight="1">
      <c r="A45" s="62"/>
      <c r="B45" s="62"/>
      <c r="C45" s="63" t="s">
        <v>201</v>
      </c>
      <c r="D45" s="65">
        <f>SUM(D57+D58+D55-D56)</f>
        <v>1779980</v>
      </c>
      <c r="E45" s="64">
        <f>SUM(D45:D47)</f>
        <v>15826430</v>
      </c>
    </row>
    <row r="46" spans="1:4" ht="21" customHeight="1">
      <c r="A46" s="62"/>
      <c r="B46" s="62"/>
      <c r="C46" s="63" t="s">
        <v>213</v>
      </c>
      <c r="D46" s="65">
        <f>SUM(D50)</f>
        <v>12196750</v>
      </c>
    </row>
    <row r="47" spans="1:4" ht="18" customHeight="1">
      <c r="A47" s="62"/>
      <c r="B47" s="62"/>
      <c r="C47" s="63" t="s">
        <v>214</v>
      </c>
      <c r="D47" s="65">
        <f>SUM(D54+D56)</f>
        <v>1849700</v>
      </c>
    </row>
    <row r="48" spans="1:4" s="69" customFormat="1" ht="21.75" customHeight="1">
      <c r="A48" s="66"/>
      <c r="B48" s="66"/>
      <c r="C48" s="67" t="s">
        <v>215</v>
      </c>
      <c r="D48" s="79">
        <f>SUM(D56)</f>
        <v>798940</v>
      </c>
    </row>
    <row r="49" spans="1:4" ht="16.5" customHeight="1">
      <c r="A49" s="62"/>
      <c r="B49" s="1054" t="s">
        <v>216</v>
      </c>
      <c r="C49" s="1054"/>
      <c r="D49" s="64"/>
    </row>
    <row r="50" spans="1:4" s="69" customFormat="1" ht="16.5" customHeight="1">
      <c r="A50" s="66"/>
      <c r="B50" s="80"/>
      <c r="C50" s="80" t="s">
        <v>217</v>
      </c>
      <c r="D50" s="68">
        <f>SUM(D51:D53)</f>
        <v>12196750</v>
      </c>
    </row>
    <row r="51" spans="1:4" s="69" customFormat="1" ht="19.5" customHeight="1">
      <c r="A51" s="66"/>
      <c r="B51" s="66"/>
      <c r="C51" s="67" t="s">
        <v>218</v>
      </c>
      <c r="D51" s="68">
        <v>10146750</v>
      </c>
    </row>
    <row r="52" spans="1:4" s="69" customFormat="1" ht="20.25" customHeight="1">
      <c r="A52" s="66"/>
      <c r="B52" s="66"/>
      <c r="C52" s="67" t="s">
        <v>219</v>
      </c>
      <c r="D52" s="68">
        <v>1250000</v>
      </c>
    </row>
    <row r="53" spans="1:4" s="69" customFormat="1" ht="36" customHeight="1">
      <c r="A53" s="66"/>
      <c r="B53" s="66"/>
      <c r="C53" s="67" t="s">
        <v>220</v>
      </c>
      <c r="D53" s="68">
        <v>800000</v>
      </c>
    </row>
    <row r="54" spans="1:4" s="69" customFormat="1" ht="20.25" customHeight="1">
      <c r="A54" s="66"/>
      <c r="B54" s="66"/>
      <c r="C54" s="67" t="s">
        <v>221</v>
      </c>
      <c r="D54" s="68">
        <v>1050760</v>
      </c>
    </row>
    <row r="55" spans="1:4" s="69" customFormat="1" ht="30" customHeight="1">
      <c r="A55" s="66"/>
      <c r="B55" s="66"/>
      <c r="C55" s="67" t="s">
        <v>222</v>
      </c>
      <c r="D55" s="68">
        <v>998670</v>
      </c>
    </row>
    <row r="56" spans="1:4" s="48" customFormat="1" ht="19.5" customHeight="1">
      <c r="A56" s="81"/>
      <c r="B56" s="81"/>
      <c r="C56" s="82" t="s">
        <v>223</v>
      </c>
      <c r="D56" s="83">
        <v>798940</v>
      </c>
    </row>
    <row r="57" spans="3:4" s="69" customFormat="1" ht="30.75" customHeight="1">
      <c r="C57" s="67" t="s">
        <v>224</v>
      </c>
      <c r="D57" s="68">
        <v>701590</v>
      </c>
    </row>
    <row r="58" spans="3:4" s="69" customFormat="1" ht="33" customHeight="1">
      <c r="C58" s="67" t="s">
        <v>225</v>
      </c>
      <c r="D58" s="68">
        <v>878660</v>
      </c>
    </row>
    <row r="59" spans="1:4" s="50" customFormat="1" ht="30.75" customHeight="1">
      <c r="A59" s="76">
        <v>600</v>
      </c>
      <c r="B59" s="76"/>
      <c r="C59" s="77" t="s">
        <v>226</v>
      </c>
      <c r="D59" s="78">
        <f>D60+D65+D67+D75</f>
        <v>114232340</v>
      </c>
    </row>
    <row r="60" spans="1:4" s="50" customFormat="1" ht="25.5" customHeight="1">
      <c r="A60" s="56"/>
      <c r="B60" s="56" t="s">
        <v>62</v>
      </c>
      <c r="C60" s="57" t="s">
        <v>63</v>
      </c>
      <c r="D60" s="58">
        <f>D61+D62+D63+D64</f>
        <v>41312750</v>
      </c>
    </row>
    <row r="61" spans="1:4" ht="20.25" customHeight="1">
      <c r="A61" s="62"/>
      <c r="B61" s="62"/>
      <c r="C61" s="63" t="s">
        <v>227</v>
      </c>
      <c r="D61" s="64">
        <v>34000000</v>
      </c>
    </row>
    <row r="62" spans="1:4" ht="18" customHeight="1">
      <c r="A62" s="62"/>
      <c r="B62" s="62"/>
      <c r="C62" s="63" t="s">
        <v>201</v>
      </c>
      <c r="D62" s="64">
        <v>222750</v>
      </c>
    </row>
    <row r="63" spans="1:4" ht="18" customHeight="1">
      <c r="A63" s="62"/>
      <c r="B63" s="62"/>
      <c r="C63" s="63" t="s">
        <v>193</v>
      </c>
      <c r="D63" s="64">
        <v>90000</v>
      </c>
    </row>
    <row r="64" spans="1:4" ht="18" customHeight="1">
      <c r="A64" s="62"/>
      <c r="B64" s="62"/>
      <c r="C64" s="63" t="s">
        <v>194</v>
      </c>
      <c r="D64" s="64">
        <v>7000000</v>
      </c>
    </row>
    <row r="65" spans="1:4" s="50" customFormat="1" ht="24.75" customHeight="1">
      <c r="A65" s="56"/>
      <c r="B65" s="56" t="s">
        <v>228</v>
      </c>
      <c r="C65" s="57" t="s">
        <v>229</v>
      </c>
      <c r="D65" s="58">
        <f>D66</f>
        <v>24500000</v>
      </c>
    </row>
    <row r="66" spans="1:4" ht="23.25" customHeight="1">
      <c r="A66" s="62"/>
      <c r="B66" s="62"/>
      <c r="C66" s="63" t="s">
        <v>230</v>
      </c>
      <c r="D66" s="64">
        <v>24500000</v>
      </c>
    </row>
    <row r="67" spans="1:4" s="50" customFormat="1" ht="25.5" customHeight="1">
      <c r="A67" s="56"/>
      <c r="B67" s="56" t="s">
        <v>64</v>
      </c>
      <c r="C67" s="57" t="s">
        <v>65</v>
      </c>
      <c r="D67" s="58">
        <f>D68+D69+D70+D71+D72</f>
        <v>48399590</v>
      </c>
    </row>
    <row r="68" spans="1:4" ht="19.5" customHeight="1">
      <c r="A68" s="62"/>
      <c r="B68" s="62"/>
      <c r="C68" s="63" t="s">
        <v>190</v>
      </c>
      <c r="D68" s="64">
        <v>6652500</v>
      </c>
    </row>
    <row r="69" spans="1:4" ht="19.5" customHeight="1">
      <c r="A69" s="62"/>
      <c r="B69" s="62"/>
      <c r="C69" s="63" t="s">
        <v>191</v>
      </c>
      <c r="D69" s="64">
        <v>125480</v>
      </c>
    </row>
    <row r="70" spans="1:4" ht="19.5" customHeight="1">
      <c r="A70" s="62"/>
      <c r="B70" s="62"/>
      <c r="C70" s="63" t="s">
        <v>192</v>
      </c>
      <c r="D70" s="64">
        <v>10805020</v>
      </c>
    </row>
    <row r="71" spans="1:4" ht="19.5" customHeight="1">
      <c r="A71" s="62"/>
      <c r="B71" s="62"/>
      <c r="C71" s="63" t="s">
        <v>193</v>
      </c>
      <c r="D71" s="64">
        <v>12325000</v>
      </c>
    </row>
    <row r="72" spans="1:4" ht="19.5" customHeight="1">
      <c r="A72" s="62"/>
      <c r="B72" s="62"/>
      <c r="C72" s="63" t="s">
        <v>194</v>
      </c>
      <c r="D72" s="64">
        <v>18491590</v>
      </c>
    </row>
    <row r="73" spans="1:4" ht="19.5" customHeight="1">
      <c r="A73" s="62"/>
      <c r="B73" s="62"/>
      <c r="C73" s="84" t="s">
        <v>195</v>
      </c>
      <c r="D73" s="64"/>
    </row>
    <row r="74" spans="1:4" s="69" customFormat="1" ht="17.25" customHeight="1">
      <c r="A74" s="66"/>
      <c r="B74" s="66"/>
      <c r="C74" s="67" t="s">
        <v>231</v>
      </c>
      <c r="D74" s="68">
        <v>17976590</v>
      </c>
    </row>
    <row r="75" spans="1:4" s="50" customFormat="1" ht="21.75" customHeight="1">
      <c r="A75" s="56"/>
      <c r="B75" s="56" t="s">
        <v>449</v>
      </c>
      <c r="C75" s="57" t="s">
        <v>450</v>
      </c>
      <c r="D75" s="58">
        <f>D76</f>
        <v>20000</v>
      </c>
    </row>
    <row r="76" spans="1:4" ht="15">
      <c r="A76" s="62"/>
      <c r="B76" s="62"/>
      <c r="C76" s="63" t="s">
        <v>451</v>
      </c>
      <c r="D76" s="64">
        <v>20000</v>
      </c>
    </row>
    <row r="77" spans="1:4" s="95" customFormat="1" ht="20.25" customHeight="1">
      <c r="A77" s="92"/>
      <c r="B77" s="92"/>
      <c r="C77" s="84" t="s">
        <v>195</v>
      </c>
      <c r="D77" s="94"/>
    </row>
    <row r="78" spans="1:4" s="95" customFormat="1" ht="18.75" customHeight="1">
      <c r="A78" s="92"/>
      <c r="B78" s="92"/>
      <c r="C78" s="67" t="s">
        <v>452</v>
      </c>
      <c r="D78" s="94">
        <v>20000</v>
      </c>
    </row>
    <row r="79" spans="1:4" s="95" customFormat="1" ht="10.5" customHeight="1">
      <c r="A79" s="92"/>
      <c r="B79" s="92"/>
      <c r="C79" s="433"/>
      <c r="D79" s="94"/>
    </row>
    <row r="80" spans="1:4" s="50" customFormat="1" ht="24" customHeight="1">
      <c r="A80" s="76" t="s">
        <v>232</v>
      </c>
      <c r="B80" s="76"/>
      <c r="C80" s="77" t="s">
        <v>233</v>
      </c>
      <c r="D80" s="78">
        <f>D81</f>
        <v>600000</v>
      </c>
    </row>
    <row r="81" spans="1:4" s="50" customFormat="1" ht="24" customHeight="1">
      <c r="A81" s="56"/>
      <c r="B81" s="56" t="s">
        <v>234</v>
      </c>
      <c r="C81" s="57" t="s">
        <v>235</v>
      </c>
      <c r="D81" s="58">
        <f>D82+D83</f>
        <v>600000</v>
      </c>
    </row>
    <row r="82" spans="1:4" ht="37.5" customHeight="1">
      <c r="A82" s="62"/>
      <c r="B82" s="62"/>
      <c r="C82" s="63" t="s">
        <v>236</v>
      </c>
      <c r="D82" s="64">
        <v>300000</v>
      </c>
    </row>
    <row r="83" spans="1:4" ht="21" customHeight="1">
      <c r="A83" s="62"/>
      <c r="B83" s="62"/>
      <c r="C83" s="63" t="s">
        <v>201</v>
      </c>
      <c r="D83" s="64">
        <v>300000</v>
      </c>
    </row>
    <row r="84" spans="1:4" ht="21" customHeight="1">
      <c r="A84" s="62"/>
      <c r="B84" s="70"/>
      <c r="C84" s="71" t="s">
        <v>202</v>
      </c>
      <c r="D84" s="64"/>
    </row>
    <row r="85" spans="1:4" s="69" customFormat="1" ht="21" customHeight="1">
      <c r="A85" s="66"/>
      <c r="B85" s="66"/>
      <c r="C85" s="67" t="s">
        <v>237</v>
      </c>
      <c r="D85" s="68">
        <v>150000</v>
      </c>
    </row>
    <row r="86" spans="1:4" s="69" customFormat="1" ht="22.5" customHeight="1">
      <c r="A86" s="66"/>
      <c r="B86" s="66"/>
      <c r="C86" s="67" t="s">
        <v>238</v>
      </c>
      <c r="D86" s="68">
        <v>50000</v>
      </c>
    </row>
    <row r="87" spans="1:4" s="69" customFormat="1" ht="24" customHeight="1">
      <c r="A87" s="66"/>
      <c r="B87" s="66"/>
      <c r="C87" s="67" t="s">
        <v>239</v>
      </c>
      <c r="D87" s="68">
        <v>100000</v>
      </c>
    </row>
    <row r="88" spans="1:4" s="50" customFormat="1" ht="28.5" customHeight="1">
      <c r="A88" s="76" t="s">
        <v>66</v>
      </c>
      <c r="B88" s="76"/>
      <c r="C88" s="77" t="s">
        <v>240</v>
      </c>
      <c r="D88" s="78">
        <f>D89</f>
        <v>400000</v>
      </c>
    </row>
    <row r="89" spans="1:4" s="50" customFormat="1" ht="27.75" customHeight="1">
      <c r="A89" s="56"/>
      <c r="B89" s="56" t="s">
        <v>68</v>
      </c>
      <c r="C89" s="57" t="s">
        <v>69</v>
      </c>
      <c r="D89" s="58">
        <f>SUM(D90)</f>
        <v>400000</v>
      </c>
    </row>
    <row r="90" spans="1:4" ht="23.25" customHeight="1">
      <c r="A90" s="62"/>
      <c r="B90" s="62"/>
      <c r="C90" s="63" t="s">
        <v>201</v>
      </c>
      <c r="D90" s="64">
        <v>400000</v>
      </c>
    </row>
    <row r="91" spans="1:4" s="50" customFormat="1" ht="27.75" customHeight="1">
      <c r="A91" s="76" t="s">
        <v>70</v>
      </c>
      <c r="B91" s="76"/>
      <c r="C91" s="77" t="s">
        <v>241</v>
      </c>
      <c r="D91" s="78">
        <f>D92+D97+D99</f>
        <v>4733000</v>
      </c>
    </row>
    <row r="92" spans="1:4" s="50" customFormat="1" ht="27.75" customHeight="1">
      <c r="A92" s="56"/>
      <c r="B92" s="56" t="s">
        <v>72</v>
      </c>
      <c r="C92" s="57" t="s">
        <v>73</v>
      </c>
      <c r="D92" s="58">
        <f>D93+D94+D95+D96</f>
        <v>2267000</v>
      </c>
    </row>
    <row r="93" spans="1:4" ht="27" customHeight="1">
      <c r="A93" s="62"/>
      <c r="B93" s="62"/>
      <c r="C93" s="63" t="s">
        <v>190</v>
      </c>
      <c r="D93" s="65">
        <v>1952960</v>
      </c>
    </row>
    <row r="94" spans="1:4" ht="21" customHeight="1">
      <c r="A94" s="62"/>
      <c r="B94" s="62"/>
      <c r="C94" s="63" t="s">
        <v>191</v>
      </c>
      <c r="D94" s="65">
        <v>41210</v>
      </c>
    </row>
    <row r="95" spans="1:4" ht="21.75" customHeight="1">
      <c r="A95" s="62"/>
      <c r="B95" s="62"/>
      <c r="C95" s="63" t="s">
        <v>192</v>
      </c>
      <c r="D95" s="65">
        <v>172830</v>
      </c>
    </row>
    <row r="96" spans="1:4" ht="23.25" customHeight="1">
      <c r="A96" s="62"/>
      <c r="B96" s="62"/>
      <c r="C96" s="63" t="s">
        <v>242</v>
      </c>
      <c r="D96" s="64">
        <v>100000</v>
      </c>
    </row>
    <row r="97" spans="1:4" s="50" customFormat="1" ht="27" customHeight="1">
      <c r="A97" s="56"/>
      <c r="B97" s="56" t="s">
        <v>130</v>
      </c>
      <c r="C97" s="57" t="s">
        <v>131</v>
      </c>
      <c r="D97" s="58">
        <f>D98</f>
        <v>466000</v>
      </c>
    </row>
    <row r="98" spans="1:4" ht="20.25" customHeight="1">
      <c r="A98" s="62"/>
      <c r="B98" s="62"/>
      <c r="C98" s="63" t="s">
        <v>201</v>
      </c>
      <c r="D98" s="64">
        <v>466000</v>
      </c>
    </row>
    <row r="99" spans="1:4" s="50" customFormat="1" ht="25.5" customHeight="1">
      <c r="A99" s="56"/>
      <c r="B99" s="56" t="s">
        <v>74</v>
      </c>
      <c r="C99" s="57" t="s">
        <v>75</v>
      </c>
      <c r="D99" s="58">
        <f>D100</f>
        <v>2000000</v>
      </c>
    </row>
    <row r="100" spans="1:4" ht="21.75" customHeight="1">
      <c r="A100" s="62"/>
      <c r="B100" s="62"/>
      <c r="C100" s="63" t="s">
        <v>201</v>
      </c>
      <c r="D100" s="64">
        <v>2000000</v>
      </c>
    </row>
    <row r="101" spans="1:4" s="50" customFormat="1" ht="27" customHeight="1">
      <c r="A101" s="76" t="s">
        <v>243</v>
      </c>
      <c r="B101" s="76"/>
      <c r="C101" s="77" t="s">
        <v>244</v>
      </c>
      <c r="D101" s="78">
        <f>SUM(D102+D104)</f>
        <v>300000</v>
      </c>
    </row>
    <row r="102" spans="1:4" s="50" customFormat="1" ht="41.25" customHeight="1">
      <c r="A102" s="56"/>
      <c r="B102" s="56" t="s">
        <v>245</v>
      </c>
      <c r="C102" s="57" t="s">
        <v>246</v>
      </c>
      <c r="D102" s="58">
        <f>SUM(D103)</f>
        <v>200000</v>
      </c>
    </row>
    <row r="103" spans="1:4" ht="24" customHeight="1">
      <c r="A103" s="62"/>
      <c r="B103" s="62"/>
      <c r="C103" s="63" t="s">
        <v>201</v>
      </c>
      <c r="D103" s="64">
        <v>200000</v>
      </c>
    </row>
    <row r="104" spans="1:4" s="50" customFormat="1" ht="24" customHeight="1">
      <c r="A104" s="56"/>
      <c r="B104" s="56" t="s">
        <v>247</v>
      </c>
      <c r="C104" s="57" t="s">
        <v>248</v>
      </c>
      <c r="D104" s="58">
        <f>SUM(D105)</f>
        <v>100000</v>
      </c>
    </row>
    <row r="105" spans="1:4" ht="36.75" customHeight="1">
      <c r="A105" s="62"/>
      <c r="B105" s="62"/>
      <c r="C105" s="63" t="s">
        <v>236</v>
      </c>
      <c r="D105" s="64">
        <v>100000</v>
      </c>
    </row>
    <row r="106" spans="1:4" s="50" customFormat="1" ht="27" customHeight="1">
      <c r="A106" s="76" t="s">
        <v>76</v>
      </c>
      <c r="B106" s="76"/>
      <c r="C106" s="77" t="s">
        <v>249</v>
      </c>
      <c r="D106" s="78">
        <f>D107+D109+D116</f>
        <v>23179890</v>
      </c>
    </row>
    <row r="107" spans="1:4" s="50" customFormat="1" ht="27.75" customHeight="1">
      <c r="A107" s="56"/>
      <c r="B107" s="56" t="s">
        <v>250</v>
      </c>
      <c r="C107" s="57" t="s">
        <v>251</v>
      </c>
      <c r="D107" s="58">
        <f>D108</f>
        <v>1010250</v>
      </c>
    </row>
    <row r="108" spans="1:4" ht="23.25" customHeight="1">
      <c r="A108" s="62"/>
      <c r="B108" s="62"/>
      <c r="C108" s="63" t="s">
        <v>201</v>
      </c>
      <c r="D108" s="64">
        <v>1010250</v>
      </c>
    </row>
    <row r="109" spans="1:4" s="50" customFormat="1" ht="25.5" customHeight="1">
      <c r="A109" s="56"/>
      <c r="B109" s="56" t="s">
        <v>78</v>
      </c>
      <c r="C109" s="57" t="s">
        <v>79</v>
      </c>
      <c r="D109" s="58">
        <f>D110+D114+D115</f>
        <v>15050100</v>
      </c>
    </row>
    <row r="110" spans="1:4" s="88" customFormat="1" ht="27.75" customHeight="1">
      <c r="A110" s="85"/>
      <c r="B110" s="85"/>
      <c r="C110" s="86" t="s">
        <v>252</v>
      </c>
      <c r="D110" s="87">
        <f>D111+D112+D113</f>
        <v>13710100</v>
      </c>
    </row>
    <row r="111" spans="1:4" s="22" customFormat="1" ht="21" customHeight="1">
      <c r="A111" s="89"/>
      <c r="B111" s="89"/>
      <c r="C111" s="90" t="s">
        <v>190</v>
      </c>
      <c r="D111" s="65">
        <v>11943300</v>
      </c>
    </row>
    <row r="112" spans="1:4" s="22" customFormat="1" ht="18" customHeight="1">
      <c r="A112" s="89"/>
      <c r="B112" s="89"/>
      <c r="C112" s="90" t="s">
        <v>191</v>
      </c>
      <c r="D112" s="65">
        <v>227450</v>
      </c>
    </row>
    <row r="113" spans="1:4" s="22" customFormat="1" ht="18" customHeight="1">
      <c r="A113" s="89"/>
      <c r="B113" s="89"/>
      <c r="C113" s="90" t="s">
        <v>192</v>
      </c>
      <c r="D113" s="65">
        <v>1539350</v>
      </c>
    </row>
    <row r="114" spans="1:4" s="50" customFormat="1" ht="27" customHeight="1">
      <c r="A114" s="56"/>
      <c r="B114" s="56"/>
      <c r="C114" s="57" t="s">
        <v>193</v>
      </c>
      <c r="D114" s="58">
        <v>740000</v>
      </c>
    </row>
    <row r="115" spans="1:4" s="50" customFormat="1" ht="27.75" customHeight="1">
      <c r="A115" s="56"/>
      <c r="B115" s="56"/>
      <c r="C115" s="57" t="s">
        <v>194</v>
      </c>
      <c r="D115" s="58">
        <v>600000</v>
      </c>
    </row>
    <row r="116" spans="1:5" s="50" customFormat="1" ht="22.5" customHeight="1">
      <c r="A116" s="56"/>
      <c r="B116" s="56" t="s">
        <v>253</v>
      </c>
      <c r="C116" s="57" t="s">
        <v>75</v>
      </c>
      <c r="D116" s="58">
        <f>SUM(D117:D119)</f>
        <v>7119540</v>
      </c>
      <c r="E116" s="58">
        <f>SUM(D121:D143)-D138-D140-D142</f>
        <v>7119540</v>
      </c>
    </row>
    <row r="117" spans="1:5" s="50" customFormat="1" ht="27" customHeight="1">
      <c r="A117" s="56"/>
      <c r="B117" s="56"/>
      <c r="C117" s="90" t="s">
        <v>190</v>
      </c>
      <c r="D117" s="64">
        <v>464350</v>
      </c>
      <c r="E117" s="58"/>
    </row>
    <row r="118" spans="1:5" ht="24" customHeight="1">
      <c r="A118" s="62"/>
      <c r="B118" s="62"/>
      <c r="C118" s="63" t="s">
        <v>201</v>
      </c>
      <c r="D118" s="64">
        <v>6387010</v>
      </c>
      <c r="E118" s="64">
        <f>SUM(D121:D136)+E137+E139+E141+E143</f>
        <v>6851360</v>
      </c>
    </row>
    <row r="119" spans="1:5" ht="24" customHeight="1">
      <c r="A119" s="62"/>
      <c r="B119" s="62"/>
      <c r="C119" s="63" t="s">
        <v>194</v>
      </c>
      <c r="D119" s="64">
        <v>268180</v>
      </c>
      <c r="E119" s="64">
        <f>SUM(D138+D140+D142+D144)</f>
        <v>268180</v>
      </c>
    </row>
    <row r="120" spans="1:4" ht="15">
      <c r="A120" s="62"/>
      <c r="B120" s="1054" t="s">
        <v>216</v>
      </c>
      <c r="C120" s="1054"/>
      <c r="D120" s="64"/>
    </row>
    <row r="121" spans="1:5" s="69" customFormat="1" ht="19.5" customHeight="1">
      <c r="A121" s="66"/>
      <c r="B121" s="66"/>
      <c r="C121" s="91" t="s">
        <v>254</v>
      </c>
      <c r="D121" s="68">
        <v>400000</v>
      </c>
      <c r="E121" s="68"/>
    </row>
    <row r="122" spans="1:4" s="69" customFormat="1" ht="19.5" customHeight="1">
      <c r="A122" s="66"/>
      <c r="B122" s="66"/>
      <c r="C122" s="91" t="s">
        <v>255</v>
      </c>
      <c r="D122" s="68">
        <v>100000</v>
      </c>
    </row>
    <row r="123" spans="1:4" s="69" customFormat="1" ht="19.5" customHeight="1">
      <c r="A123" s="66"/>
      <c r="B123" s="66"/>
      <c r="C123" s="91" t="s">
        <v>256</v>
      </c>
      <c r="D123" s="68">
        <v>800000</v>
      </c>
    </row>
    <row r="124" spans="1:4" s="69" customFormat="1" ht="19.5" customHeight="1">
      <c r="A124" s="66"/>
      <c r="B124" s="66"/>
      <c r="C124" s="91" t="s">
        <v>257</v>
      </c>
      <c r="D124" s="68">
        <v>2500</v>
      </c>
    </row>
    <row r="125" spans="1:4" s="69" customFormat="1" ht="21.75" customHeight="1">
      <c r="A125" s="66"/>
      <c r="B125" s="66"/>
      <c r="C125" s="91" t="s">
        <v>258</v>
      </c>
      <c r="D125" s="68">
        <v>80000</v>
      </c>
    </row>
    <row r="126" spans="1:4" s="69" customFormat="1" ht="5.25" customHeight="1" hidden="1">
      <c r="A126" s="66"/>
      <c r="B126" s="66"/>
      <c r="C126" s="91"/>
      <c r="D126" s="68"/>
    </row>
    <row r="127" spans="1:4" s="69" customFormat="1" ht="21.75" customHeight="1">
      <c r="A127" s="66"/>
      <c r="B127" s="66"/>
      <c r="C127" s="91" t="s">
        <v>938</v>
      </c>
      <c r="D127" s="68"/>
    </row>
    <row r="128" spans="1:4" s="69" customFormat="1" ht="12.75">
      <c r="A128" s="66"/>
      <c r="B128" s="66"/>
      <c r="C128" s="91" t="s">
        <v>259</v>
      </c>
      <c r="D128" s="68">
        <v>10000</v>
      </c>
    </row>
    <row r="129" spans="1:4" s="69" customFormat="1" ht="21.75" customHeight="1">
      <c r="A129" s="66"/>
      <c r="B129" s="66"/>
      <c r="C129" s="91" t="s">
        <v>260</v>
      </c>
      <c r="D129" s="68">
        <v>22000</v>
      </c>
    </row>
    <row r="130" spans="1:4" s="69" customFormat="1" ht="19.5" customHeight="1">
      <c r="A130" s="66"/>
      <c r="B130" s="66"/>
      <c r="C130" s="91" t="s">
        <v>261</v>
      </c>
      <c r="D130" s="68">
        <v>97000</v>
      </c>
    </row>
    <row r="131" spans="1:4" s="69" customFormat="1" ht="19.5" customHeight="1">
      <c r="A131" s="66"/>
      <c r="B131" s="66"/>
      <c r="C131" s="91" t="s">
        <v>262</v>
      </c>
      <c r="D131" s="68">
        <v>200000</v>
      </c>
    </row>
    <row r="132" spans="1:4" s="69" customFormat="1" ht="19.5" customHeight="1">
      <c r="A132" s="66"/>
      <c r="B132" s="66"/>
      <c r="C132" s="91" t="s">
        <v>263</v>
      </c>
      <c r="D132" s="68">
        <v>150000</v>
      </c>
    </row>
    <row r="133" spans="1:4" s="69" customFormat="1" ht="19.5" customHeight="1">
      <c r="A133" s="66"/>
      <c r="B133" s="66"/>
      <c r="C133" s="91" t="s">
        <v>264</v>
      </c>
      <c r="D133" s="68">
        <v>120000</v>
      </c>
    </row>
    <row r="134" spans="1:4" s="69" customFormat="1" ht="19.5" customHeight="1">
      <c r="A134" s="66"/>
      <c r="B134" s="66"/>
      <c r="C134" s="91" t="s">
        <v>265</v>
      </c>
      <c r="D134" s="68">
        <v>1678000</v>
      </c>
    </row>
    <row r="135" spans="1:4" s="69" customFormat="1" ht="19.5" customHeight="1">
      <c r="A135" s="66"/>
      <c r="B135" s="66"/>
      <c r="C135" s="91" t="s">
        <v>266</v>
      </c>
      <c r="D135" s="68">
        <v>200000</v>
      </c>
    </row>
    <row r="136" spans="1:4" s="69" customFormat="1" ht="19.5" customHeight="1">
      <c r="A136" s="66"/>
      <c r="B136" s="66"/>
      <c r="C136" s="91" t="s">
        <v>267</v>
      </c>
      <c r="D136" s="68">
        <v>20000</v>
      </c>
    </row>
    <row r="137" spans="1:5" s="69" customFormat="1" ht="29.25" customHeight="1">
      <c r="A137" s="66"/>
      <c r="B137" s="66"/>
      <c r="C137" s="91" t="s">
        <v>268</v>
      </c>
      <c r="D137" s="68">
        <v>884150</v>
      </c>
      <c r="E137" s="68">
        <f>SUM(D137-D138)</f>
        <v>850480</v>
      </c>
    </row>
    <row r="138" spans="1:4" s="95" customFormat="1" ht="24" customHeight="1">
      <c r="A138" s="92"/>
      <c r="B138" s="92"/>
      <c r="C138" s="93" t="s">
        <v>457</v>
      </c>
      <c r="D138" s="94">
        <v>33670</v>
      </c>
    </row>
    <row r="139" spans="1:5" s="69" customFormat="1" ht="30.75" customHeight="1">
      <c r="A139" s="66"/>
      <c r="B139" s="66"/>
      <c r="C139" s="91" t="s">
        <v>269</v>
      </c>
      <c r="D139" s="68">
        <v>396180</v>
      </c>
      <c r="E139" s="68">
        <f>SUM(D139-D140)</f>
        <v>386180</v>
      </c>
    </row>
    <row r="140" spans="1:4" s="69" customFormat="1" ht="12" customHeight="1">
      <c r="A140" s="66"/>
      <c r="B140" s="66"/>
      <c r="C140" s="93" t="s">
        <v>457</v>
      </c>
      <c r="D140" s="94">
        <v>10000</v>
      </c>
    </row>
    <row r="141" spans="1:5" s="69" customFormat="1" ht="21" customHeight="1">
      <c r="A141" s="66"/>
      <c r="B141" s="66"/>
      <c r="C141" s="67" t="s">
        <v>270</v>
      </c>
      <c r="D141" s="68">
        <v>1259070</v>
      </c>
      <c r="E141" s="68">
        <f>SUM(D141-D142)</f>
        <v>1179070</v>
      </c>
    </row>
    <row r="142" spans="1:4" s="69" customFormat="1" ht="19.5" customHeight="1">
      <c r="A142" s="66"/>
      <c r="B142" s="66"/>
      <c r="C142" s="93" t="s">
        <v>457</v>
      </c>
      <c r="D142" s="68">
        <v>80000</v>
      </c>
    </row>
    <row r="143" spans="1:5" s="69" customFormat="1" ht="19.5" customHeight="1">
      <c r="A143" s="66"/>
      <c r="B143" s="66"/>
      <c r="C143" s="67" t="s">
        <v>271</v>
      </c>
      <c r="D143" s="68">
        <v>700640</v>
      </c>
      <c r="E143" s="68">
        <f>SUM(D143-D144)</f>
        <v>556130</v>
      </c>
    </row>
    <row r="144" spans="1:4" s="69" customFormat="1" ht="24" customHeight="1">
      <c r="A144" s="66"/>
      <c r="B144" s="66"/>
      <c r="C144" s="93" t="s">
        <v>457</v>
      </c>
      <c r="D144" s="68">
        <v>144510</v>
      </c>
    </row>
    <row r="145" spans="1:4" s="50" customFormat="1" ht="47.25" customHeight="1">
      <c r="A145" s="76" t="s">
        <v>272</v>
      </c>
      <c r="B145" s="76"/>
      <c r="C145" s="77" t="s">
        <v>273</v>
      </c>
      <c r="D145" s="78">
        <f>D146</f>
        <v>750000</v>
      </c>
    </row>
    <row r="146" spans="1:4" s="50" customFormat="1" ht="27" customHeight="1">
      <c r="A146" s="56"/>
      <c r="B146" s="56" t="s">
        <v>274</v>
      </c>
      <c r="C146" s="57" t="s">
        <v>75</v>
      </c>
      <c r="D146" s="58">
        <f>D148+D149+D147</f>
        <v>750000</v>
      </c>
    </row>
    <row r="147" spans="1:4" ht="34.5" customHeight="1">
      <c r="A147" s="62"/>
      <c r="B147" s="62"/>
      <c r="C147" s="63" t="s">
        <v>236</v>
      </c>
      <c r="D147" s="64">
        <v>200000</v>
      </c>
    </row>
    <row r="148" spans="1:4" ht="17.25" customHeight="1">
      <c r="A148" s="62"/>
      <c r="B148" s="62"/>
      <c r="C148" s="63" t="s">
        <v>201</v>
      </c>
      <c r="D148" s="64">
        <v>50000</v>
      </c>
    </row>
    <row r="149" spans="1:4" ht="18.75" customHeight="1">
      <c r="A149" s="62"/>
      <c r="B149" s="62"/>
      <c r="C149" s="63" t="s">
        <v>194</v>
      </c>
      <c r="D149" s="64">
        <v>500000</v>
      </c>
    </row>
    <row r="150" spans="1:4" s="50" customFormat="1" ht="21.75" customHeight="1">
      <c r="A150" s="76" t="s">
        <v>275</v>
      </c>
      <c r="B150" s="76"/>
      <c r="C150" s="77" t="s">
        <v>276</v>
      </c>
      <c r="D150" s="78">
        <f>D151+D155</f>
        <v>4700000</v>
      </c>
    </row>
    <row r="151" spans="1:4" s="50" customFormat="1" ht="42.75" customHeight="1">
      <c r="A151" s="56"/>
      <c r="B151" s="56" t="s">
        <v>277</v>
      </c>
      <c r="C151" s="57" t="s">
        <v>278</v>
      </c>
      <c r="D151" s="58">
        <f>D152+D154+D153</f>
        <v>2700000</v>
      </c>
    </row>
    <row r="152" spans="1:4" ht="21.75" customHeight="1">
      <c r="A152" s="62"/>
      <c r="B152" s="62"/>
      <c r="C152" s="63" t="s">
        <v>279</v>
      </c>
      <c r="D152" s="64">
        <v>2200000</v>
      </c>
    </row>
    <row r="153" spans="1:4" ht="21.75" customHeight="1">
      <c r="A153" s="62"/>
      <c r="B153" s="62"/>
      <c r="C153" s="63" t="s">
        <v>280</v>
      </c>
      <c r="D153" s="64">
        <v>300000</v>
      </c>
    </row>
    <row r="154" spans="1:4" ht="21.75" customHeight="1">
      <c r="A154" s="62"/>
      <c r="B154" s="62"/>
      <c r="C154" s="63" t="s">
        <v>281</v>
      </c>
      <c r="D154" s="64">
        <v>200000</v>
      </c>
    </row>
    <row r="155" spans="1:4" s="50" customFormat="1" ht="41.25" customHeight="1">
      <c r="A155" s="56"/>
      <c r="B155" s="56" t="s">
        <v>282</v>
      </c>
      <c r="C155" s="57" t="s">
        <v>283</v>
      </c>
      <c r="D155" s="58">
        <f>D156</f>
        <v>2000000</v>
      </c>
    </row>
    <row r="156" spans="1:4" ht="21" customHeight="1">
      <c r="A156" s="62"/>
      <c r="B156" s="62"/>
      <c r="C156" s="63" t="s">
        <v>284</v>
      </c>
      <c r="D156" s="64">
        <v>2000000</v>
      </c>
    </row>
    <row r="157" spans="1:4" s="50" customFormat="1" ht="32.25" customHeight="1">
      <c r="A157" s="76" t="s">
        <v>45</v>
      </c>
      <c r="B157" s="76"/>
      <c r="C157" s="77" t="s">
        <v>285</v>
      </c>
      <c r="D157" s="78">
        <f>D158</f>
        <v>3089163</v>
      </c>
    </row>
    <row r="158" spans="1:4" s="50" customFormat="1" ht="26.25" customHeight="1">
      <c r="A158" s="56"/>
      <c r="B158" s="56" t="s">
        <v>286</v>
      </c>
      <c r="C158" s="57" t="s">
        <v>287</v>
      </c>
      <c r="D158" s="58">
        <f>D159+D160</f>
        <v>3089163</v>
      </c>
    </row>
    <row r="159" spans="1:4" ht="20.25" customHeight="1">
      <c r="A159" s="62"/>
      <c r="B159" s="62"/>
      <c r="C159" s="63" t="s">
        <v>288</v>
      </c>
      <c r="D159" s="64">
        <v>500000</v>
      </c>
    </row>
    <row r="160" spans="1:4" ht="16.5" customHeight="1">
      <c r="A160" s="62"/>
      <c r="B160" s="62"/>
      <c r="C160" s="63" t="s">
        <v>289</v>
      </c>
      <c r="D160" s="64">
        <f>SUM(D163:D165)</f>
        <v>2589163</v>
      </c>
    </row>
    <row r="161" spans="1:4" ht="18.75" customHeight="1">
      <c r="A161" s="62"/>
      <c r="B161" s="62"/>
      <c r="C161" s="84" t="s">
        <v>290</v>
      </c>
      <c r="D161" s="64"/>
    </row>
    <row r="162" spans="1:4" s="69" customFormat="1" ht="18.75" customHeight="1">
      <c r="A162" s="66"/>
      <c r="B162" s="66"/>
      <c r="C162" s="67" t="s">
        <v>291</v>
      </c>
      <c r="D162" s="68"/>
    </row>
    <row r="163" spans="1:4" s="69" customFormat="1" ht="12.75">
      <c r="A163" s="66"/>
      <c r="B163" s="66"/>
      <c r="C163" s="67" t="s">
        <v>300</v>
      </c>
      <c r="D163" s="68">
        <v>275940</v>
      </c>
    </row>
    <row r="164" spans="1:4" s="69" customFormat="1" ht="33.75" customHeight="1">
      <c r="A164" s="66"/>
      <c r="B164" s="66"/>
      <c r="C164" s="67" t="s">
        <v>301</v>
      </c>
      <c r="D164" s="68">
        <v>663823</v>
      </c>
    </row>
    <row r="165" spans="1:4" s="69" customFormat="1" ht="18.75" customHeight="1">
      <c r="A165" s="66"/>
      <c r="B165" s="66"/>
      <c r="C165" s="67" t="s">
        <v>302</v>
      </c>
      <c r="D165" s="68">
        <v>1649400</v>
      </c>
    </row>
    <row r="166" spans="1:7" s="50" customFormat="1" ht="29.25" customHeight="1">
      <c r="A166" s="76" t="s">
        <v>84</v>
      </c>
      <c r="B166" s="76"/>
      <c r="C166" s="77" t="s">
        <v>303</v>
      </c>
      <c r="D166" s="78">
        <f>SUM(D167+D171+D175+D182+D187+D195+D201)</f>
        <v>27043370</v>
      </c>
      <c r="E166" s="58">
        <f>SUM(D166+D329)</f>
        <v>34621800</v>
      </c>
      <c r="F166" s="50">
        <v>384770</v>
      </c>
      <c r="G166" s="58">
        <f>SUM(E166-F166)</f>
        <v>34237030</v>
      </c>
    </row>
    <row r="167" spans="1:6" s="50" customFormat="1" ht="27.75" customHeight="1">
      <c r="A167" s="56"/>
      <c r="B167" s="56" t="s">
        <v>86</v>
      </c>
      <c r="C167" s="57" t="s">
        <v>87</v>
      </c>
      <c r="D167" s="58">
        <f>SUM(D168:D170)</f>
        <v>1204030</v>
      </c>
      <c r="F167" s="58"/>
    </row>
    <row r="168" spans="1:6" ht="24" customHeight="1">
      <c r="A168" s="62"/>
      <c r="B168" s="62"/>
      <c r="C168" s="63" t="s">
        <v>190</v>
      </c>
      <c r="D168" s="64">
        <v>992290</v>
      </c>
      <c r="F168" s="64"/>
    </row>
    <row r="169" spans="1:4" ht="18.75" customHeight="1">
      <c r="A169" s="62"/>
      <c r="B169" s="62"/>
      <c r="C169" s="63" t="s">
        <v>191</v>
      </c>
      <c r="D169" s="64">
        <v>38800</v>
      </c>
    </row>
    <row r="170" spans="1:4" ht="18.75" customHeight="1">
      <c r="A170" s="62"/>
      <c r="B170" s="62"/>
      <c r="C170" s="63" t="s">
        <v>192</v>
      </c>
      <c r="D170" s="64">
        <v>172940</v>
      </c>
    </row>
    <row r="171" spans="1:4" s="50" customFormat="1" ht="29.25" customHeight="1">
      <c r="A171" s="56"/>
      <c r="B171" s="56" t="s">
        <v>88</v>
      </c>
      <c r="C171" s="57" t="s">
        <v>89</v>
      </c>
      <c r="D171" s="58">
        <f>SUM(D172:D174)</f>
        <v>622510</v>
      </c>
    </row>
    <row r="172" spans="1:4" ht="26.25" customHeight="1">
      <c r="A172" s="62"/>
      <c r="B172" s="62"/>
      <c r="C172" s="63" t="s">
        <v>190</v>
      </c>
      <c r="D172" s="64">
        <v>599270</v>
      </c>
    </row>
    <row r="173" spans="1:4" ht="19.5" customHeight="1">
      <c r="A173" s="62"/>
      <c r="B173" s="62"/>
      <c r="C173" s="63" t="s">
        <v>191</v>
      </c>
      <c r="D173" s="64">
        <v>22130</v>
      </c>
    </row>
    <row r="174" spans="1:4" ht="19.5" customHeight="1">
      <c r="A174" s="62"/>
      <c r="B174" s="62"/>
      <c r="C174" s="63" t="s">
        <v>192</v>
      </c>
      <c r="D174" s="64">
        <v>1110</v>
      </c>
    </row>
    <row r="175" spans="1:4" s="50" customFormat="1" ht="24" customHeight="1">
      <c r="A175" s="56"/>
      <c r="B175" s="56" t="s">
        <v>90</v>
      </c>
      <c r="C175" s="57" t="s">
        <v>91</v>
      </c>
      <c r="D175" s="58">
        <f>SUM(D176:D179)</f>
        <v>5568120</v>
      </c>
    </row>
    <row r="176" spans="1:4" ht="19.5" customHeight="1">
      <c r="A176" s="62"/>
      <c r="B176" s="62"/>
      <c r="C176" s="63" t="s">
        <v>190</v>
      </c>
      <c r="D176" s="64">
        <v>4195000</v>
      </c>
    </row>
    <row r="177" spans="1:4" ht="19.5" customHeight="1">
      <c r="A177" s="62"/>
      <c r="B177" s="62"/>
      <c r="C177" s="63" t="s">
        <v>191</v>
      </c>
      <c r="D177" s="64">
        <v>266230</v>
      </c>
    </row>
    <row r="178" spans="1:4" ht="19.5" customHeight="1">
      <c r="A178" s="62"/>
      <c r="B178" s="62"/>
      <c r="C178" s="63" t="s">
        <v>192</v>
      </c>
      <c r="D178" s="64">
        <v>686040</v>
      </c>
    </row>
    <row r="179" spans="1:4" ht="19.5" customHeight="1">
      <c r="A179" s="62"/>
      <c r="B179" s="62"/>
      <c r="C179" s="63" t="s">
        <v>193</v>
      </c>
      <c r="D179" s="64">
        <v>420850</v>
      </c>
    </row>
    <row r="180" spans="1:4" ht="19.5" customHeight="1">
      <c r="A180" s="62"/>
      <c r="B180" s="1054" t="s">
        <v>304</v>
      </c>
      <c r="C180" s="1054"/>
      <c r="D180" s="64"/>
    </row>
    <row r="181" spans="1:4" s="69" customFormat="1" ht="15.75" customHeight="1">
      <c r="A181" s="66"/>
      <c r="B181" s="66"/>
      <c r="C181" s="67" t="s">
        <v>305</v>
      </c>
      <c r="D181" s="68">
        <v>20000</v>
      </c>
    </row>
    <row r="182" spans="1:4" s="50" customFormat="1" ht="24" customHeight="1">
      <c r="A182" s="56"/>
      <c r="B182" s="56" t="s">
        <v>92</v>
      </c>
      <c r="C182" s="96" t="s">
        <v>93</v>
      </c>
      <c r="D182" s="58">
        <f>SUM(D183:D186)</f>
        <v>6830470</v>
      </c>
    </row>
    <row r="183" spans="1:4" ht="21" customHeight="1">
      <c r="A183" s="62"/>
      <c r="B183" s="62"/>
      <c r="C183" s="63" t="s">
        <v>190</v>
      </c>
      <c r="D183" s="64">
        <v>5648780</v>
      </c>
    </row>
    <row r="184" spans="1:4" ht="19.5" customHeight="1">
      <c r="A184" s="62"/>
      <c r="B184" s="62"/>
      <c r="C184" s="63" t="s">
        <v>191</v>
      </c>
      <c r="D184" s="64">
        <v>227850</v>
      </c>
    </row>
    <row r="185" spans="1:4" ht="19.5" customHeight="1">
      <c r="A185" s="62"/>
      <c r="B185" s="62"/>
      <c r="C185" s="63" t="s">
        <v>192</v>
      </c>
      <c r="D185" s="64">
        <v>167840</v>
      </c>
    </row>
    <row r="186" spans="1:4" ht="19.5" customHeight="1">
      <c r="A186" s="62"/>
      <c r="B186" s="62"/>
      <c r="C186" s="63" t="s">
        <v>193</v>
      </c>
      <c r="D186" s="64">
        <v>786000</v>
      </c>
    </row>
    <row r="187" spans="1:4" s="50" customFormat="1" ht="28.5" customHeight="1">
      <c r="A187" s="56"/>
      <c r="B187" s="56" t="s">
        <v>94</v>
      </c>
      <c r="C187" s="57" t="s">
        <v>95</v>
      </c>
      <c r="D187" s="58">
        <f>D188+D189+D190+D191+D192</f>
        <v>5077740</v>
      </c>
    </row>
    <row r="188" spans="1:4" ht="21.75" customHeight="1">
      <c r="A188" s="62"/>
      <c r="B188" s="62"/>
      <c r="C188" s="63" t="s">
        <v>190</v>
      </c>
      <c r="D188" s="64">
        <v>3590880</v>
      </c>
    </row>
    <row r="189" spans="1:4" ht="19.5" customHeight="1">
      <c r="A189" s="62"/>
      <c r="B189" s="62"/>
      <c r="C189" s="63" t="s">
        <v>191</v>
      </c>
      <c r="D189" s="64">
        <v>140690</v>
      </c>
    </row>
    <row r="190" spans="1:4" ht="19.5" customHeight="1">
      <c r="A190" s="62"/>
      <c r="B190" s="62"/>
      <c r="C190" s="63" t="s">
        <v>192</v>
      </c>
      <c r="D190" s="64">
        <v>393370</v>
      </c>
    </row>
    <row r="191" spans="1:4" ht="19.5" customHeight="1">
      <c r="A191" s="62"/>
      <c r="B191" s="62"/>
      <c r="C191" s="63" t="s">
        <v>193</v>
      </c>
      <c r="D191" s="64">
        <v>124000</v>
      </c>
    </row>
    <row r="192" spans="1:4" ht="19.5" customHeight="1">
      <c r="A192" s="62"/>
      <c r="B192" s="62"/>
      <c r="C192" s="63" t="s">
        <v>194</v>
      </c>
      <c r="D192" s="64">
        <v>828800</v>
      </c>
    </row>
    <row r="193" spans="1:4" ht="22.5" customHeight="1">
      <c r="A193" s="62"/>
      <c r="B193" s="1054" t="s">
        <v>304</v>
      </c>
      <c r="C193" s="1054"/>
      <c r="D193" s="1054"/>
    </row>
    <row r="194" spans="1:4" s="69" customFormat="1" ht="19.5" customHeight="1">
      <c r="A194" s="66"/>
      <c r="B194" s="66"/>
      <c r="C194" s="67" t="s">
        <v>306</v>
      </c>
      <c r="D194" s="68">
        <v>124500</v>
      </c>
    </row>
    <row r="195" spans="1:5" s="50" customFormat="1" ht="28.5" customHeight="1">
      <c r="A195" s="56"/>
      <c r="B195" s="56" t="s">
        <v>96</v>
      </c>
      <c r="C195" s="57" t="s">
        <v>97</v>
      </c>
      <c r="D195" s="58">
        <f>SUM(D196:D200)</f>
        <v>7362900</v>
      </c>
      <c r="E195" s="58"/>
    </row>
    <row r="196" spans="1:4" ht="23.25" customHeight="1">
      <c r="A196" s="62"/>
      <c r="B196" s="62"/>
      <c r="C196" s="63" t="s">
        <v>190</v>
      </c>
      <c r="D196" s="64">
        <v>2775220</v>
      </c>
    </row>
    <row r="197" spans="1:4" ht="19.5" customHeight="1">
      <c r="A197" s="62"/>
      <c r="B197" s="62"/>
      <c r="C197" s="63" t="s">
        <v>191</v>
      </c>
      <c r="D197" s="64">
        <v>139240</v>
      </c>
    </row>
    <row r="198" spans="1:4" ht="19.5" customHeight="1">
      <c r="A198" s="62"/>
      <c r="B198" s="62"/>
      <c r="C198" s="63" t="s">
        <v>192</v>
      </c>
      <c r="D198" s="64">
        <v>408440</v>
      </c>
    </row>
    <row r="199" spans="1:4" ht="19.5" customHeight="1">
      <c r="A199" s="62"/>
      <c r="B199" s="62"/>
      <c r="C199" s="63" t="s">
        <v>193</v>
      </c>
      <c r="D199" s="64">
        <v>40000</v>
      </c>
    </row>
    <row r="200" spans="1:4" ht="19.5" customHeight="1">
      <c r="A200" s="62"/>
      <c r="B200" s="62"/>
      <c r="C200" s="63" t="s">
        <v>194</v>
      </c>
      <c r="D200" s="64">
        <v>4000000</v>
      </c>
    </row>
    <row r="201" spans="1:4" s="50" customFormat="1" ht="25.5" customHeight="1">
      <c r="A201" s="56"/>
      <c r="B201" s="56" t="s">
        <v>307</v>
      </c>
      <c r="C201" s="57" t="s">
        <v>75</v>
      </c>
      <c r="D201" s="58">
        <f>SUM(D202:D204)</f>
        <v>377600</v>
      </c>
    </row>
    <row r="202" spans="1:4" s="50" customFormat="1" ht="25.5" customHeight="1">
      <c r="A202" s="56"/>
      <c r="B202" s="56"/>
      <c r="C202" s="63" t="s">
        <v>190</v>
      </c>
      <c r="D202" s="64">
        <v>50000</v>
      </c>
    </row>
    <row r="203" spans="1:4" ht="24" customHeight="1">
      <c r="A203" s="62"/>
      <c r="B203" s="62"/>
      <c r="C203" s="63" t="s">
        <v>201</v>
      </c>
      <c r="D203" s="64">
        <v>277600</v>
      </c>
    </row>
    <row r="204" spans="1:4" ht="30.75" customHeight="1">
      <c r="A204" s="62"/>
      <c r="B204" s="62"/>
      <c r="C204" s="63" t="s">
        <v>236</v>
      </c>
      <c r="D204" s="64">
        <v>50000</v>
      </c>
    </row>
    <row r="205" spans="1:5" ht="18.75" customHeight="1">
      <c r="A205" s="62"/>
      <c r="B205" s="1054" t="s">
        <v>216</v>
      </c>
      <c r="C205" s="1054"/>
      <c r="D205" s="64"/>
      <c r="E205" s="64" t="s">
        <v>308</v>
      </c>
    </row>
    <row r="206" spans="1:4" s="69" customFormat="1" ht="21" customHeight="1">
      <c r="A206" s="66"/>
      <c r="B206" s="66"/>
      <c r="C206" s="67" t="s">
        <v>309</v>
      </c>
      <c r="D206" s="68"/>
    </row>
    <row r="207" spans="1:4" s="69" customFormat="1" ht="12.75">
      <c r="A207" s="66"/>
      <c r="B207" s="66"/>
      <c r="C207" s="67" t="s">
        <v>310</v>
      </c>
      <c r="D207" s="79">
        <v>50000</v>
      </c>
    </row>
    <row r="208" spans="1:4" s="69" customFormat="1" ht="21.75" customHeight="1">
      <c r="A208" s="66"/>
      <c r="B208" s="66"/>
      <c r="C208" s="67" t="s">
        <v>311</v>
      </c>
      <c r="D208" s="68"/>
    </row>
    <row r="209" spans="1:4" s="69" customFormat="1" ht="12.75">
      <c r="A209" s="66"/>
      <c r="B209" s="66"/>
      <c r="C209" s="67" t="s">
        <v>312</v>
      </c>
      <c r="D209" s="68">
        <v>150000</v>
      </c>
    </row>
    <row r="210" spans="1:4" s="69" customFormat="1" ht="21.75" customHeight="1">
      <c r="A210" s="66"/>
      <c r="B210" s="66"/>
      <c r="C210" s="97" t="s">
        <v>314</v>
      </c>
      <c r="D210" s="68"/>
    </row>
    <row r="211" spans="1:4" s="69" customFormat="1" ht="12.75">
      <c r="A211" s="66"/>
      <c r="B211" s="66"/>
      <c r="C211" s="97" t="s">
        <v>315</v>
      </c>
      <c r="D211" s="79">
        <v>106300</v>
      </c>
    </row>
    <row r="212" spans="1:4" s="69" customFormat="1" ht="19.5" customHeight="1">
      <c r="A212" s="66"/>
      <c r="B212" s="66"/>
      <c r="C212" s="67" t="s">
        <v>316</v>
      </c>
      <c r="D212" s="68">
        <v>1300</v>
      </c>
    </row>
    <row r="213" spans="1:4" s="99" customFormat="1" ht="18.75" customHeight="1">
      <c r="A213" s="98"/>
      <c r="B213" s="98"/>
      <c r="C213" s="91" t="s">
        <v>317</v>
      </c>
      <c r="D213" s="79">
        <v>50000</v>
      </c>
    </row>
    <row r="214" spans="1:4" s="69" customFormat="1" ht="18.75" customHeight="1">
      <c r="A214" s="66"/>
      <c r="B214" s="66"/>
      <c r="C214" s="67" t="s">
        <v>318</v>
      </c>
      <c r="D214" s="68">
        <v>20000</v>
      </c>
    </row>
    <row r="215" spans="1:4" s="50" customFormat="1" ht="25.5" customHeight="1">
      <c r="A215" s="76" t="s">
        <v>144</v>
      </c>
      <c r="B215" s="76"/>
      <c r="C215" s="77" t="s">
        <v>319</v>
      </c>
      <c r="D215" s="78">
        <f>SUM(D216+D222)</f>
        <v>15909110</v>
      </c>
    </row>
    <row r="216" spans="1:4" s="50" customFormat="1" ht="24.75" customHeight="1">
      <c r="A216" s="100"/>
      <c r="B216" s="100" t="s">
        <v>146</v>
      </c>
      <c r="C216" s="101" t="s">
        <v>147</v>
      </c>
      <c r="D216" s="102">
        <f>D217</f>
        <v>1131630</v>
      </c>
    </row>
    <row r="217" spans="1:4" ht="30" customHeight="1">
      <c r="A217" s="103"/>
      <c r="B217" s="103"/>
      <c r="C217" s="63" t="s">
        <v>320</v>
      </c>
      <c r="D217" s="104">
        <f>SUM(D220:D221)</f>
        <v>1131630</v>
      </c>
    </row>
    <row r="218" spans="1:4" ht="16.5" customHeight="1">
      <c r="A218" s="103"/>
      <c r="B218" s="103"/>
      <c r="C218" s="71" t="s">
        <v>202</v>
      </c>
      <c r="D218" s="104"/>
    </row>
    <row r="219" spans="1:4" s="69" customFormat="1" ht="23.25" customHeight="1">
      <c r="A219" s="105"/>
      <c r="B219" s="105"/>
      <c r="C219" s="67" t="s">
        <v>321</v>
      </c>
      <c r="D219" s="106"/>
    </row>
    <row r="220" spans="1:4" s="69" customFormat="1" ht="23.25" customHeight="1">
      <c r="A220" s="105"/>
      <c r="B220" s="105"/>
      <c r="C220" s="67" t="s">
        <v>322</v>
      </c>
      <c r="D220" s="106">
        <v>981630</v>
      </c>
    </row>
    <row r="221" spans="1:4" s="69" customFormat="1" ht="22.5" customHeight="1">
      <c r="A221" s="105"/>
      <c r="B221" s="105"/>
      <c r="C221" s="67" t="s">
        <v>323</v>
      </c>
      <c r="D221" s="106">
        <v>150000</v>
      </c>
    </row>
    <row r="222" spans="1:4" s="50" customFormat="1" ht="31.5" customHeight="1">
      <c r="A222" s="56"/>
      <c r="B222" s="56" t="s">
        <v>324</v>
      </c>
      <c r="C222" s="57" t="s">
        <v>75</v>
      </c>
      <c r="D222" s="58">
        <f>D223+D224+D226+D225</f>
        <v>14777480</v>
      </c>
    </row>
    <row r="223" spans="1:4" ht="39.75" customHeight="1">
      <c r="A223" s="62"/>
      <c r="B223" s="62"/>
      <c r="C223" s="63" t="s">
        <v>236</v>
      </c>
      <c r="D223" s="64">
        <v>50000</v>
      </c>
    </row>
    <row r="224" spans="1:4" ht="18.75" customHeight="1">
      <c r="A224" s="62"/>
      <c r="B224" s="62"/>
      <c r="C224" s="63" t="s">
        <v>201</v>
      </c>
      <c r="D224" s="64">
        <f>SUM(D228+D229+D230+D232)</f>
        <v>255500</v>
      </c>
    </row>
    <row r="225" spans="1:4" ht="18.75" customHeight="1">
      <c r="A225" s="62"/>
      <c r="B225" s="62"/>
      <c r="C225" s="63" t="s">
        <v>453</v>
      </c>
      <c r="D225" s="64">
        <f>D239</f>
        <v>360000</v>
      </c>
    </row>
    <row r="226" spans="1:4" ht="22.5" customHeight="1">
      <c r="A226" s="62"/>
      <c r="B226" s="62"/>
      <c r="C226" s="63" t="s">
        <v>214</v>
      </c>
      <c r="D226" s="65">
        <f>SUM(D233+D234+D235)</f>
        <v>14111980</v>
      </c>
    </row>
    <row r="227" spans="1:5" ht="21" customHeight="1">
      <c r="A227" s="62"/>
      <c r="B227" s="1054" t="s">
        <v>216</v>
      </c>
      <c r="C227" s="1054"/>
      <c r="D227" s="64"/>
      <c r="E227" s="64"/>
    </row>
    <row r="228" spans="1:4" s="69" customFormat="1" ht="28.5" customHeight="1">
      <c r="A228" s="66"/>
      <c r="B228" s="66"/>
      <c r="C228" s="107" t="s">
        <v>325</v>
      </c>
      <c r="D228" s="68">
        <v>123500</v>
      </c>
    </row>
    <row r="229" spans="1:4" s="69" customFormat="1" ht="20.25" customHeight="1">
      <c r="A229" s="66"/>
      <c r="B229" s="66"/>
      <c r="C229" s="80" t="s">
        <v>326</v>
      </c>
      <c r="D229" s="68">
        <v>20000</v>
      </c>
    </row>
    <row r="230" spans="1:4" s="69" customFormat="1" ht="18.75" customHeight="1">
      <c r="A230" s="66"/>
      <c r="B230" s="66"/>
      <c r="C230" s="67" t="s">
        <v>327</v>
      </c>
      <c r="D230" s="68">
        <v>12000</v>
      </c>
    </row>
    <row r="231" spans="1:4" s="69" customFormat="1" ht="30.75" customHeight="1">
      <c r="A231" s="66"/>
      <c r="B231" s="66"/>
      <c r="C231" s="67" t="s">
        <v>328</v>
      </c>
      <c r="D231" s="68">
        <v>50000</v>
      </c>
    </row>
    <row r="232" spans="1:4" s="69" customFormat="1" ht="18.75" customHeight="1">
      <c r="A232" s="66"/>
      <c r="B232" s="66"/>
      <c r="C232" s="67" t="s">
        <v>329</v>
      </c>
      <c r="D232" s="68">
        <v>100000</v>
      </c>
    </row>
    <row r="233" spans="1:4" s="69" customFormat="1" ht="21" customHeight="1">
      <c r="A233" s="66"/>
      <c r="B233" s="66"/>
      <c r="C233" s="67" t="s">
        <v>330</v>
      </c>
      <c r="D233" s="68">
        <v>10000000</v>
      </c>
    </row>
    <row r="234" spans="1:4" s="69" customFormat="1" ht="18.75" customHeight="1">
      <c r="A234" s="66"/>
      <c r="B234" s="66"/>
      <c r="C234" s="67" t="s">
        <v>331</v>
      </c>
      <c r="D234" s="68">
        <v>1051000</v>
      </c>
    </row>
    <row r="235" spans="1:4" s="69" customFormat="1" ht="30.75" customHeight="1">
      <c r="A235" s="66"/>
      <c r="B235" s="66"/>
      <c r="C235" s="107" t="s">
        <v>332</v>
      </c>
      <c r="D235" s="68">
        <f>SUM(D236:D237)</f>
        <v>3060980</v>
      </c>
    </row>
    <row r="236" spans="1:4" s="48" customFormat="1" ht="20.25" customHeight="1">
      <c r="A236" s="81"/>
      <c r="B236" s="81"/>
      <c r="C236" s="108" t="s">
        <v>333</v>
      </c>
      <c r="D236" s="83">
        <v>719980</v>
      </c>
    </row>
    <row r="237" spans="1:4" s="48" customFormat="1" ht="18" customHeight="1">
      <c r="A237" s="81"/>
      <c r="B237" s="81"/>
      <c r="C237" s="108" t="s">
        <v>334</v>
      </c>
      <c r="D237" s="83">
        <v>2341000</v>
      </c>
    </row>
    <row r="238" spans="1:4" s="118" customFormat="1" ht="21" customHeight="1">
      <c r="A238" s="115"/>
      <c r="B238" s="115"/>
      <c r="C238" s="434" t="s">
        <v>28</v>
      </c>
      <c r="D238" s="117"/>
    </row>
    <row r="239" spans="1:4" s="118" customFormat="1" ht="12">
      <c r="A239" s="115"/>
      <c r="B239" s="115"/>
      <c r="C239" s="434" t="s">
        <v>454</v>
      </c>
      <c r="D239" s="117">
        <v>360000</v>
      </c>
    </row>
    <row r="240" spans="1:4" s="50" customFormat="1" ht="24" customHeight="1">
      <c r="A240" s="76" t="s">
        <v>98</v>
      </c>
      <c r="B240" s="76"/>
      <c r="C240" s="77" t="s">
        <v>335</v>
      </c>
      <c r="D240" s="78">
        <f>SUM(D241+D250+D258+D264+D268+D270+D279+D281+D284)</f>
        <v>22405560</v>
      </c>
    </row>
    <row r="241" spans="1:4" s="50" customFormat="1" ht="22.5" customHeight="1">
      <c r="A241" s="56"/>
      <c r="B241" s="56" t="s">
        <v>336</v>
      </c>
      <c r="C241" s="57" t="s">
        <v>337</v>
      </c>
      <c r="D241" s="58">
        <f>SUM(D242)</f>
        <v>4480070</v>
      </c>
    </row>
    <row r="242" spans="1:4" ht="18" customHeight="1">
      <c r="A242" s="62"/>
      <c r="B242" s="62"/>
      <c r="C242" s="63" t="s">
        <v>214</v>
      </c>
      <c r="D242" s="64">
        <f>SUM(D244+D247)</f>
        <v>4480070</v>
      </c>
    </row>
    <row r="243" spans="1:4" ht="18" customHeight="1">
      <c r="A243" s="62"/>
      <c r="B243" s="62"/>
      <c r="C243" s="71" t="s">
        <v>202</v>
      </c>
      <c r="D243" s="64"/>
    </row>
    <row r="244" spans="1:4" s="75" customFormat="1" ht="21.75" customHeight="1">
      <c r="A244" s="72"/>
      <c r="B244" s="72"/>
      <c r="C244" s="67" t="s">
        <v>338</v>
      </c>
      <c r="D244" s="68">
        <f>SUM(D245:D246)</f>
        <v>2200000</v>
      </c>
    </row>
    <row r="245" spans="1:4" s="112" customFormat="1" ht="16.5" customHeight="1">
      <c r="A245" s="109"/>
      <c r="B245" s="109"/>
      <c r="C245" s="110" t="s">
        <v>339</v>
      </c>
      <c r="D245" s="111">
        <v>1000000</v>
      </c>
    </row>
    <row r="246" spans="1:4" s="112" customFormat="1" ht="16.5" customHeight="1">
      <c r="A246" s="109"/>
      <c r="B246" s="109"/>
      <c r="C246" s="110" t="s">
        <v>340</v>
      </c>
      <c r="D246" s="111">
        <v>1200000</v>
      </c>
    </row>
    <row r="247" spans="1:4" s="75" customFormat="1" ht="21.75" customHeight="1">
      <c r="A247" s="72"/>
      <c r="B247" s="72"/>
      <c r="C247" s="67" t="s">
        <v>341</v>
      </c>
      <c r="D247" s="68">
        <f>SUM(D248:D249)</f>
        <v>2280070</v>
      </c>
    </row>
    <row r="248" spans="1:4" s="112" customFormat="1" ht="16.5" customHeight="1">
      <c r="A248" s="109"/>
      <c r="B248" s="109"/>
      <c r="C248" s="110" t="s">
        <v>342</v>
      </c>
      <c r="D248" s="111">
        <v>1663200</v>
      </c>
    </row>
    <row r="249" spans="1:4" s="112" customFormat="1" ht="16.5" customHeight="1">
      <c r="A249" s="109"/>
      <c r="B249" s="109"/>
      <c r="C249" s="110" t="s">
        <v>340</v>
      </c>
      <c r="D249" s="111">
        <v>616870</v>
      </c>
    </row>
    <row r="250" spans="1:4" s="50" customFormat="1" ht="20.25" customHeight="1">
      <c r="A250" s="56"/>
      <c r="B250" s="56" t="s">
        <v>343</v>
      </c>
      <c r="C250" s="57" t="s">
        <v>344</v>
      </c>
      <c r="D250" s="58">
        <f>D251</f>
        <v>1343750</v>
      </c>
    </row>
    <row r="251" spans="1:4" ht="18" customHeight="1">
      <c r="A251" s="62"/>
      <c r="B251" s="62"/>
      <c r="C251" s="113" t="s">
        <v>214</v>
      </c>
      <c r="D251" s="64">
        <f>SUM(D253++D257)</f>
        <v>1343750</v>
      </c>
    </row>
    <row r="252" spans="1:4" ht="18" customHeight="1">
      <c r="A252" s="62"/>
      <c r="B252" s="62"/>
      <c r="C252" s="71" t="s">
        <v>202</v>
      </c>
      <c r="D252" s="64"/>
    </row>
    <row r="253" spans="1:4" s="75" customFormat="1" ht="19.5" customHeight="1">
      <c r="A253" s="72"/>
      <c r="B253" s="72"/>
      <c r="C253" s="107" t="s">
        <v>338</v>
      </c>
      <c r="D253" s="68">
        <f>SUM(D254:D255)</f>
        <v>1200000</v>
      </c>
    </row>
    <row r="254" spans="1:4" s="112" customFormat="1" ht="16.5" customHeight="1">
      <c r="A254" s="109"/>
      <c r="B254" s="109"/>
      <c r="C254" s="114" t="s">
        <v>345</v>
      </c>
      <c r="D254" s="111">
        <v>600000</v>
      </c>
    </row>
    <row r="255" spans="1:4" s="112" customFormat="1" ht="16.5" customHeight="1">
      <c r="A255" s="109"/>
      <c r="B255" s="109"/>
      <c r="C255" s="114" t="s">
        <v>346</v>
      </c>
      <c r="D255" s="111">
        <v>600000</v>
      </c>
    </row>
    <row r="256" spans="1:4" s="75" customFormat="1" ht="18" customHeight="1">
      <c r="A256" s="72"/>
      <c r="B256" s="72"/>
      <c r="C256" s="107" t="s">
        <v>347</v>
      </c>
      <c r="D256" s="68"/>
    </row>
    <row r="257" spans="1:4" s="69" customFormat="1" ht="15" customHeight="1">
      <c r="A257" s="66"/>
      <c r="B257" s="66"/>
      <c r="C257" s="107" t="s">
        <v>348</v>
      </c>
      <c r="D257" s="68">
        <v>143750</v>
      </c>
    </row>
    <row r="258" spans="1:4" s="50" customFormat="1" ht="22.5" customHeight="1">
      <c r="A258" s="56"/>
      <c r="B258" s="56" t="s">
        <v>349</v>
      </c>
      <c r="C258" s="57" t="s">
        <v>350</v>
      </c>
      <c r="D258" s="58">
        <f>SUM(D259)</f>
        <v>1111030</v>
      </c>
    </row>
    <row r="259" spans="1:4" ht="18" customHeight="1">
      <c r="A259" s="62"/>
      <c r="B259" s="62"/>
      <c r="C259" s="63" t="s">
        <v>214</v>
      </c>
      <c r="D259" s="64">
        <f>SUM(D261:D263)</f>
        <v>1111030</v>
      </c>
    </row>
    <row r="260" spans="1:4" ht="18" customHeight="1">
      <c r="A260" s="62"/>
      <c r="B260" s="62"/>
      <c r="C260" s="71" t="s">
        <v>202</v>
      </c>
      <c r="D260" s="64"/>
    </row>
    <row r="261" spans="1:4" s="75" customFormat="1" ht="25.5" customHeight="1">
      <c r="A261" s="72"/>
      <c r="B261" s="72"/>
      <c r="C261" s="67" t="s">
        <v>351</v>
      </c>
      <c r="D261" s="68"/>
    </row>
    <row r="262" spans="1:4" s="69" customFormat="1" ht="27" customHeight="1">
      <c r="A262" s="66"/>
      <c r="B262" s="66"/>
      <c r="C262" s="67" t="s">
        <v>352</v>
      </c>
      <c r="D262" s="68">
        <v>1000000</v>
      </c>
    </row>
    <row r="263" spans="1:4" s="75" customFormat="1" ht="33.75" customHeight="1">
      <c r="A263" s="72"/>
      <c r="B263" s="72"/>
      <c r="C263" s="67" t="s">
        <v>353</v>
      </c>
      <c r="D263" s="68">
        <v>111030</v>
      </c>
    </row>
    <row r="264" spans="1:4" s="50" customFormat="1" ht="29.25" customHeight="1">
      <c r="A264" s="56"/>
      <c r="B264" s="56" t="s">
        <v>354</v>
      </c>
      <c r="C264" s="57" t="s">
        <v>355</v>
      </c>
      <c r="D264" s="58">
        <f>SUM(D265)</f>
        <v>495810</v>
      </c>
    </row>
    <row r="265" spans="1:4" ht="24" customHeight="1">
      <c r="A265" s="62"/>
      <c r="B265" s="62"/>
      <c r="C265" s="63" t="s">
        <v>214</v>
      </c>
      <c r="D265" s="64">
        <f>SUM(D267)</f>
        <v>495810</v>
      </c>
    </row>
    <row r="266" spans="1:4" s="75" customFormat="1" ht="21" customHeight="1">
      <c r="A266" s="72"/>
      <c r="B266" s="72"/>
      <c r="C266" s="71" t="s">
        <v>356</v>
      </c>
      <c r="D266" s="68"/>
    </row>
    <row r="267" spans="1:4" s="75" customFormat="1" ht="30" customHeight="1">
      <c r="A267" s="72"/>
      <c r="B267" s="72"/>
      <c r="C267" s="67" t="s">
        <v>357</v>
      </c>
      <c r="D267" s="68">
        <v>495810</v>
      </c>
    </row>
    <row r="268" spans="1:4" s="50" customFormat="1" ht="23.25" customHeight="1">
      <c r="A268" s="56"/>
      <c r="B268" s="56" t="s">
        <v>358</v>
      </c>
      <c r="C268" s="57" t="s">
        <v>359</v>
      </c>
      <c r="D268" s="58">
        <f>D269</f>
        <v>2684900</v>
      </c>
    </row>
    <row r="269" spans="1:4" ht="20.25" customHeight="1">
      <c r="A269" s="62"/>
      <c r="B269" s="62"/>
      <c r="C269" s="63" t="s">
        <v>201</v>
      </c>
      <c r="D269" s="64">
        <v>2684900</v>
      </c>
    </row>
    <row r="270" spans="1:4" s="88" customFormat="1" ht="21.75" customHeight="1">
      <c r="A270" s="85"/>
      <c r="B270" s="85" t="s">
        <v>360</v>
      </c>
      <c r="C270" s="86" t="s">
        <v>361</v>
      </c>
      <c r="D270" s="87">
        <f>SUM(D271:D273)</f>
        <v>1150000</v>
      </c>
    </row>
    <row r="271" spans="1:4" s="22" customFormat="1" ht="35.25" customHeight="1">
      <c r="A271" s="89"/>
      <c r="B271" s="89"/>
      <c r="C271" s="90" t="s">
        <v>236</v>
      </c>
      <c r="D271" s="65">
        <v>350000</v>
      </c>
    </row>
    <row r="272" spans="1:4" s="22" customFormat="1" ht="19.5" customHeight="1">
      <c r="A272" s="89"/>
      <c r="B272" s="89"/>
      <c r="C272" s="90" t="s">
        <v>201</v>
      </c>
      <c r="D272" s="65">
        <v>400000</v>
      </c>
    </row>
    <row r="273" spans="1:4" ht="18" customHeight="1">
      <c r="A273" s="62"/>
      <c r="B273" s="62"/>
      <c r="C273" s="63" t="s">
        <v>214</v>
      </c>
      <c r="D273" s="64">
        <v>400000</v>
      </c>
    </row>
    <row r="274" spans="1:4" ht="15">
      <c r="A274" s="62"/>
      <c r="B274" s="1054" t="s">
        <v>216</v>
      </c>
      <c r="C274" s="1054"/>
      <c r="D274" s="64"/>
    </row>
    <row r="275" spans="1:5" s="118" customFormat="1" ht="19.5" customHeight="1">
      <c r="A275" s="115"/>
      <c r="B275" s="115"/>
      <c r="C275" s="116" t="s">
        <v>362</v>
      </c>
      <c r="D275" s="117">
        <v>400000</v>
      </c>
      <c r="E275" s="117"/>
    </row>
    <row r="276" spans="1:5" s="118" customFormat="1" ht="33.75" customHeight="1">
      <c r="A276" s="115"/>
      <c r="B276" s="115"/>
      <c r="C276" s="116" t="s">
        <v>363</v>
      </c>
      <c r="D276" s="117">
        <v>350000</v>
      </c>
      <c r="E276" s="117"/>
    </row>
    <row r="277" spans="1:5" s="121" customFormat="1" ht="21.75" customHeight="1">
      <c r="A277" s="119"/>
      <c r="B277" s="119"/>
      <c r="C277" s="116" t="s">
        <v>364</v>
      </c>
      <c r="D277" s="117"/>
      <c r="E277" s="120"/>
    </row>
    <row r="278" spans="1:4" s="112" customFormat="1" ht="14.25" customHeight="1">
      <c r="A278" s="109"/>
      <c r="B278" s="109"/>
      <c r="C278" s="110" t="s">
        <v>365</v>
      </c>
      <c r="D278" s="111">
        <v>400000</v>
      </c>
    </row>
    <row r="279" spans="1:4" s="50" customFormat="1" ht="40.5" customHeight="1">
      <c r="A279" s="56"/>
      <c r="B279" s="56" t="s">
        <v>132</v>
      </c>
      <c r="C279" s="57" t="s">
        <v>366</v>
      </c>
      <c r="D279" s="58">
        <f>D280</f>
        <v>5000</v>
      </c>
    </row>
    <row r="280" spans="1:4" ht="20.25" customHeight="1">
      <c r="A280" s="62"/>
      <c r="B280" s="62"/>
      <c r="C280" s="63" t="s">
        <v>201</v>
      </c>
      <c r="D280" s="64">
        <v>5000</v>
      </c>
    </row>
    <row r="281" spans="1:4" s="50" customFormat="1" ht="21" customHeight="1">
      <c r="A281" s="56"/>
      <c r="B281" s="56" t="s">
        <v>134</v>
      </c>
      <c r="C281" s="57" t="s">
        <v>135</v>
      </c>
      <c r="D281" s="58">
        <f>D282+D283</f>
        <v>6740000</v>
      </c>
    </row>
    <row r="282" spans="1:4" ht="19.5" customHeight="1">
      <c r="A282" s="62"/>
      <c r="B282" s="62"/>
      <c r="C282" s="63" t="s">
        <v>367</v>
      </c>
      <c r="D282" s="64">
        <v>2224000</v>
      </c>
    </row>
    <row r="283" spans="1:4" ht="18" customHeight="1">
      <c r="A283" s="62"/>
      <c r="B283" s="62"/>
      <c r="C283" s="63" t="s">
        <v>201</v>
      </c>
      <c r="D283" s="64">
        <v>4516000</v>
      </c>
    </row>
    <row r="284" spans="1:4" s="88" customFormat="1" ht="22.5" customHeight="1">
      <c r="A284" s="85"/>
      <c r="B284" s="85" t="s">
        <v>152</v>
      </c>
      <c r="C284" s="86" t="s">
        <v>75</v>
      </c>
      <c r="D284" s="87">
        <f>SUM(D285:D286)</f>
        <v>4395000</v>
      </c>
    </row>
    <row r="285" spans="1:4" s="22" customFormat="1" ht="36.75" customHeight="1">
      <c r="A285" s="89"/>
      <c r="B285" s="89"/>
      <c r="C285" s="90" t="s">
        <v>368</v>
      </c>
      <c r="D285" s="65">
        <v>300000</v>
      </c>
    </row>
    <row r="286" spans="1:4" ht="18" customHeight="1">
      <c r="A286" s="62"/>
      <c r="B286" s="62"/>
      <c r="C286" s="63" t="s">
        <v>214</v>
      </c>
      <c r="D286" s="64">
        <v>4095000</v>
      </c>
    </row>
    <row r="287" spans="1:4" s="3" customFormat="1" ht="21" customHeight="1">
      <c r="A287" s="122"/>
      <c r="B287" s="1054" t="s">
        <v>216</v>
      </c>
      <c r="C287" s="1054"/>
      <c r="D287" s="123"/>
    </row>
    <row r="288" spans="1:4" s="127" customFormat="1" ht="25.5" customHeight="1">
      <c r="A288" s="124"/>
      <c r="B288" s="124"/>
      <c r="C288" s="125" t="s">
        <v>369</v>
      </c>
      <c r="D288" s="126">
        <v>300000</v>
      </c>
    </row>
    <row r="289" spans="1:4" s="75" customFormat="1" ht="33" customHeight="1">
      <c r="A289" s="72"/>
      <c r="B289" s="72"/>
      <c r="C289" s="67" t="s">
        <v>370</v>
      </c>
      <c r="D289" s="68">
        <v>4095000</v>
      </c>
    </row>
    <row r="290" spans="1:4" s="50" customFormat="1" ht="35.25" customHeight="1">
      <c r="A290" s="76" t="s">
        <v>102</v>
      </c>
      <c r="B290" s="76"/>
      <c r="C290" s="128" t="s">
        <v>371</v>
      </c>
      <c r="D290" s="78">
        <f>D291+D293+D299</f>
        <v>1888410</v>
      </c>
    </row>
    <row r="291" spans="1:4" s="50" customFormat="1" ht="42" customHeight="1">
      <c r="A291" s="100"/>
      <c r="B291" s="100" t="s">
        <v>136</v>
      </c>
      <c r="C291" s="129" t="s">
        <v>372</v>
      </c>
      <c r="D291" s="102">
        <f>D292</f>
        <v>64580</v>
      </c>
    </row>
    <row r="292" spans="1:4" ht="21" customHeight="1">
      <c r="A292" s="103"/>
      <c r="B292" s="103"/>
      <c r="C292" s="63" t="s">
        <v>201</v>
      </c>
      <c r="D292" s="104">
        <v>64580</v>
      </c>
    </row>
    <row r="293" spans="1:4" s="50" customFormat="1" ht="30" customHeight="1">
      <c r="A293" s="56"/>
      <c r="B293" s="56" t="s">
        <v>104</v>
      </c>
      <c r="C293" s="130" t="s">
        <v>105</v>
      </c>
      <c r="D293" s="58">
        <f>D294+D295+D296+D297+D298</f>
        <v>788830</v>
      </c>
    </row>
    <row r="294" spans="1:4" ht="23.25" customHeight="1">
      <c r="A294" s="62"/>
      <c r="B294" s="62"/>
      <c r="C294" s="63" t="s">
        <v>190</v>
      </c>
      <c r="D294" s="64">
        <v>514200</v>
      </c>
    </row>
    <row r="295" spans="1:4" ht="21.75" customHeight="1">
      <c r="A295" s="62"/>
      <c r="B295" s="62"/>
      <c r="C295" s="63" t="s">
        <v>191</v>
      </c>
      <c r="D295" s="64">
        <v>11140</v>
      </c>
    </row>
    <row r="296" spans="1:4" ht="22.5" customHeight="1">
      <c r="A296" s="62"/>
      <c r="B296" s="62"/>
      <c r="C296" s="63" t="s">
        <v>192</v>
      </c>
      <c r="D296" s="64">
        <v>156490</v>
      </c>
    </row>
    <row r="297" spans="1:4" ht="20.25" customHeight="1">
      <c r="A297" s="62"/>
      <c r="B297" s="62"/>
      <c r="C297" s="63" t="s">
        <v>242</v>
      </c>
      <c r="D297" s="64">
        <v>100000</v>
      </c>
    </row>
    <row r="298" spans="1:4" ht="20.25" customHeight="1">
      <c r="A298" s="62"/>
      <c r="B298" s="62"/>
      <c r="C298" s="63" t="s">
        <v>194</v>
      </c>
      <c r="D298" s="64">
        <v>7000</v>
      </c>
    </row>
    <row r="299" spans="1:4" s="50" customFormat="1" ht="25.5" customHeight="1">
      <c r="A299" s="56"/>
      <c r="B299" s="56" t="s">
        <v>373</v>
      </c>
      <c r="C299" s="130" t="s">
        <v>75</v>
      </c>
      <c r="D299" s="58">
        <f>SUM(D300:D301)</f>
        <v>1035000</v>
      </c>
    </row>
    <row r="300" spans="1:4" ht="37.5" customHeight="1">
      <c r="A300" s="62"/>
      <c r="B300" s="62"/>
      <c r="C300" s="90" t="s">
        <v>368</v>
      </c>
      <c r="D300" s="64">
        <f>SUM(D303:D304)</f>
        <v>975000</v>
      </c>
    </row>
    <row r="301" spans="1:4" ht="24" customHeight="1">
      <c r="A301" s="62"/>
      <c r="B301" s="62"/>
      <c r="C301" s="63" t="s">
        <v>201</v>
      </c>
      <c r="D301" s="65">
        <f>SUM(D305:D308)</f>
        <v>60000</v>
      </c>
    </row>
    <row r="302" spans="1:4" ht="22.5" customHeight="1">
      <c r="A302" s="62"/>
      <c r="B302" s="1054" t="s">
        <v>216</v>
      </c>
      <c r="C302" s="1054"/>
      <c r="D302" s="64"/>
    </row>
    <row r="303" spans="1:4" s="69" customFormat="1" ht="27.75" customHeight="1">
      <c r="A303" s="66"/>
      <c r="B303" s="66"/>
      <c r="C303" s="97" t="s">
        <v>374</v>
      </c>
      <c r="D303" s="68">
        <v>500000</v>
      </c>
    </row>
    <row r="304" spans="1:4" s="69" customFormat="1" ht="26.25" customHeight="1">
      <c r="A304" s="66"/>
      <c r="B304" s="66"/>
      <c r="C304" s="97" t="s">
        <v>375</v>
      </c>
      <c r="D304" s="68">
        <v>475000</v>
      </c>
    </row>
    <row r="305" spans="1:4" s="69" customFormat="1" ht="18.75" customHeight="1">
      <c r="A305" s="66"/>
      <c r="B305" s="66"/>
      <c r="C305" s="97" t="s">
        <v>376</v>
      </c>
      <c r="D305" s="68">
        <v>10000</v>
      </c>
    </row>
    <row r="306" spans="1:4" s="69" customFormat="1" ht="18.75" customHeight="1">
      <c r="A306" s="66"/>
      <c r="B306" s="66"/>
      <c r="C306" s="97" t="s">
        <v>377</v>
      </c>
      <c r="D306" s="68">
        <v>20000</v>
      </c>
    </row>
    <row r="307" spans="1:4" s="69" customFormat="1" ht="18.75" customHeight="1">
      <c r="A307" s="66"/>
      <c r="B307" s="66"/>
      <c r="C307" s="97" t="s">
        <v>378</v>
      </c>
      <c r="D307" s="68">
        <v>20000</v>
      </c>
    </row>
    <row r="308" spans="1:4" s="69" customFormat="1" ht="18.75" customHeight="1">
      <c r="A308" s="66"/>
      <c r="B308" s="66"/>
      <c r="C308" s="97" t="s">
        <v>379</v>
      </c>
      <c r="D308" s="68">
        <v>10000</v>
      </c>
    </row>
    <row r="309" spans="1:4" s="50" customFormat="1" ht="30.75" customHeight="1">
      <c r="A309" s="76" t="s">
        <v>106</v>
      </c>
      <c r="B309" s="76"/>
      <c r="C309" s="128" t="s">
        <v>380</v>
      </c>
      <c r="D309" s="78">
        <f>SUM(D310+D313+D321)</f>
        <v>16078660</v>
      </c>
    </row>
    <row r="310" spans="1:4" s="50" customFormat="1" ht="26.25" customHeight="1">
      <c r="A310" s="56"/>
      <c r="B310" s="56" t="s">
        <v>108</v>
      </c>
      <c r="C310" s="130" t="s">
        <v>109</v>
      </c>
      <c r="D310" s="58">
        <f>SUM(D311:D312)</f>
        <v>92240</v>
      </c>
    </row>
    <row r="311" spans="1:4" ht="24.75" customHeight="1">
      <c r="A311" s="62"/>
      <c r="B311" s="62"/>
      <c r="C311" s="63" t="s">
        <v>190</v>
      </c>
      <c r="D311" s="64">
        <v>44070</v>
      </c>
    </row>
    <row r="312" spans="1:4" ht="18.75" customHeight="1">
      <c r="A312" s="62"/>
      <c r="B312" s="62"/>
      <c r="C312" s="63" t="s">
        <v>201</v>
      </c>
      <c r="D312" s="64">
        <v>48170</v>
      </c>
    </row>
    <row r="313" spans="1:4" s="50" customFormat="1" ht="27" customHeight="1">
      <c r="A313" s="56"/>
      <c r="B313" s="56" t="s">
        <v>110</v>
      </c>
      <c r="C313" s="130" t="s">
        <v>111</v>
      </c>
      <c r="D313" s="58">
        <f>D314+D315+D316+D317+D318</f>
        <v>5973360</v>
      </c>
    </row>
    <row r="314" spans="1:4" ht="24.75" customHeight="1">
      <c r="A314" s="62"/>
      <c r="B314" s="62"/>
      <c r="C314" s="63" t="s">
        <v>190</v>
      </c>
      <c r="D314" s="64">
        <v>2789180</v>
      </c>
    </row>
    <row r="315" spans="1:4" ht="20.25" customHeight="1">
      <c r="A315" s="62"/>
      <c r="B315" s="62"/>
      <c r="C315" s="63" t="s">
        <v>191</v>
      </c>
      <c r="D315" s="64">
        <v>82960</v>
      </c>
    </row>
    <row r="316" spans="1:4" ht="20.25" customHeight="1">
      <c r="A316" s="62"/>
      <c r="B316" s="62"/>
      <c r="C316" s="63" t="s">
        <v>192</v>
      </c>
      <c r="D316" s="64">
        <v>2802220</v>
      </c>
    </row>
    <row r="317" spans="1:4" ht="20.25" customHeight="1">
      <c r="A317" s="62"/>
      <c r="B317" s="62"/>
      <c r="C317" s="63" t="s">
        <v>242</v>
      </c>
      <c r="D317" s="64">
        <v>60000</v>
      </c>
    </row>
    <row r="318" spans="1:4" ht="20.25" customHeight="1">
      <c r="A318" s="62"/>
      <c r="B318" s="62"/>
      <c r="C318" s="63" t="s">
        <v>194</v>
      </c>
      <c r="D318" s="64">
        <v>239000</v>
      </c>
    </row>
    <row r="319" spans="1:4" ht="21" customHeight="1">
      <c r="A319" s="62"/>
      <c r="B319" s="1054" t="s">
        <v>381</v>
      </c>
      <c r="C319" s="1054"/>
      <c r="D319" s="64"/>
    </row>
    <row r="320" spans="1:4" s="69" customFormat="1" ht="19.5" customHeight="1">
      <c r="A320" s="66"/>
      <c r="B320" s="66"/>
      <c r="C320" s="97" t="s">
        <v>382</v>
      </c>
      <c r="D320" s="68">
        <v>1784000</v>
      </c>
    </row>
    <row r="321" spans="1:4" s="50" customFormat="1" ht="27" customHeight="1">
      <c r="A321" s="56"/>
      <c r="B321" s="56" t="s">
        <v>383</v>
      </c>
      <c r="C321" s="130" t="s">
        <v>75</v>
      </c>
      <c r="D321" s="58">
        <f>SUM(D322)</f>
        <v>10013060</v>
      </c>
    </row>
    <row r="322" spans="1:4" s="50" customFormat="1" ht="27" customHeight="1">
      <c r="A322" s="56"/>
      <c r="B322" s="56"/>
      <c r="C322" s="63" t="s">
        <v>201</v>
      </c>
      <c r="D322" s="64">
        <f>SUM(D324:D325)</f>
        <v>10013060</v>
      </c>
    </row>
    <row r="323" spans="1:4" ht="28.5" customHeight="1">
      <c r="A323" s="62"/>
      <c r="B323" s="62"/>
      <c r="C323" s="71" t="s">
        <v>202</v>
      </c>
      <c r="D323" s="64"/>
    </row>
    <row r="324" spans="1:4" s="69" customFormat="1" ht="22.5" customHeight="1">
      <c r="A324" s="66"/>
      <c r="B324" s="66"/>
      <c r="C324" s="97" t="s">
        <v>384</v>
      </c>
      <c r="D324" s="68">
        <v>32850</v>
      </c>
    </row>
    <row r="325" spans="1:4" s="69" customFormat="1" ht="21" customHeight="1">
      <c r="A325" s="66"/>
      <c r="B325" s="66"/>
      <c r="C325" s="97" t="s">
        <v>385</v>
      </c>
      <c r="D325" s="68">
        <f>SUM(D326:D328)</f>
        <v>9980210</v>
      </c>
    </row>
    <row r="326" spans="1:4" s="48" customFormat="1" ht="37.5" customHeight="1">
      <c r="A326" s="81"/>
      <c r="B326" s="81"/>
      <c r="C326" s="131" t="s">
        <v>313</v>
      </c>
      <c r="D326" s="83">
        <v>4195970</v>
      </c>
    </row>
    <row r="327" spans="1:4" s="48" customFormat="1" ht="19.5" customHeight="1">
      <c r="A327" s="81"/>
      <c r="B327" s="81"/>
      <c r="C327" s="131" t="s">
        <v>386</v>
      </c>
      <c r="D327" s="83">
        <v>2707130</v>
      </c>
    </row>
    <row r="328" spans="1:4" s="48" customFormat="1" ht="19.5" customHeight="1">
      <c r="A328" s="81"/>
      <c r="B328" s="81"/>
      <c r="C328" s="131" t="s">
        <v>387</v>
      </c>
      <c r="D328" s="83">
        <v>3077110</v>
      </c>
    </row>
    <row r="329" spans="1:4" s="50" customFormat="1" ht="34.5" customHeight="1">
      <c r="A329" s="76" t="s">
        <v>112</v>
      </c>
      <c r="B329" s="76"/>
      <c r="C329" s="128" t="s">
        <v>388</v>
      </c>
      <c r="D329" s="78">
        <f>SUM(D330+D334+D338+D343)</f>
        <v>7578430</v>
      </c>
    </row>
    <row r="330" spans="1:4" s="50" customFormat="1" ht="27.75" customHeight="1">
      <c r="A330" s="56"/>
      <c r="B330" s="56" t="s">
        <v>114</v>
      </c>
      <c r="C330" s="130" t="s">
        <v>115</v>
      </c>
      <c r="D330" s="58">
        <f>SUM(D331:D333)</f>
        <v>1605400</v>
      </c>
    </row>
    <row r="331" spans="1:4" ht="24.75" customHeight="1">
      <c r="A331" s="62"/>
      <c r="B331" s="62"/>
      <c r="C331" s="63" t="s">
        <v>190</v>
      </c>
      <c r="D331" s="64">
        <v>1479370</v>
      </c>
    </row>
    <row r="332" spans="1:4" ht="19.5" customHeight="1">
      <c r="A332" s="62"/>
      <c r="B332" s="62"/>
      <c r="C332" s="63" t="s">
        <v>191</v>
      </c>
      <c r="D332" s="64">
        <v>57850</v>
      </c>
    </row>
    <row r="333" spans="1:4" ht="19.5" customHeight="1">
      <c r="A333" s="62"/>
      <c r="B333" s="62"/>
      <c r="C333" s="63" t="s">
        <v>192</v>
      </c>
      <c r="D333" s="64">
        <v>68180</v>
      </c>
    </row>
    <row r="334" spans="1:4" s="50" customFormat="1" ht="25.5" customHeight="1">
      <c r="A334" s="56"/>
      <c r="B334" s="56" t="s">
        <v>116</v>
      </c>
      <c r="C334" s="130" t="s">
        <v>117</v>
      </c>
      <c r="D334" s="58">
        <f>SUM(D335:D337)</f>
        <v>360660</v>
      </c>
    </row>
    <row r="335" spans="1:4" ht="21.75" customHeight="1">
      <c r="A335" s="62"/>
      <c r="B335" s="62"/>
      <c r="C335" s="63" t="s">
        <v>190</v>
      </c>
      <c r="D335" s="64">
        <v>262560</v>
      </c>
    </row>
    <row r="336" spans="1:4" ht="20.25" customHeight="1">
      <c r="A336" s="62"/>
      <c r="B336" s="62"/>
      <c r="C336" s="63" t="s">
        <v>191</v>
      </c>
      <c r="D336" s="64">
        <v>14750</v>
      </c>
    </row>
    <row r="337" spans="1:4" ht="20.25" customHeight="1">
      <c r="A337" s="62"/>
      <c r="B337" s="62"/>
      <c r="C337" s="63" t="s">
        <v>192</v>
      </c>
      <c r="D337" s="64">
        <v>83350</v>
      </c>
    </row>
    <row r="338" spans="1:4" s="50" customFormat="1" ht="20.25" customHeight="1">
      <c r="A338" s="56"/>
      <c r="B338" s="56" t="s">
        <v>148</v>
      </c>
      <c r="C338" s="57" t="s">
        <v>149</v>
      </c>
      <c r="D338" s="58">
        <f>D339</f>
        <v>5566570</v>
      </c>
    </row>
    <row r="339" spans="1:4" ht="39.75" customHeight="1">
      <c r="A339" s="62"/>
      <c r="B339" s="62"/>
      <c r="C339" s="132" t="s">
        <v>389</v>
      </c>
      <c r="D339" s="65">
        <f>SUM(D341:D342)</f>
        <v>5566570</v>
      </c>
    </row>
    <row r="340" spans="1:4" s="135" customFormat="1" ht="20.25" customHeight="1">
      <c r="A340" s="133"/>
      <c r="B340" s="133"/>
      <c r="C340" s="71" t="s">
        <v>202</v>
      </c>
      <c r="D340" s="134"/>
    </row>
    <row r="341" spans="1:4" s="99" customFormat="1" ht="29.25" customHeight="1">
      <c r="A341" s="98"/>
      <c r="B341" s="98"/>
      <c r="C341" s="91" t="s">
        <v>390</v>
      </c>
      <c r="D341" s="79">
        <v>5166570</v>
      </c>
    </row>
    <row r="342" spans="1:4" s="99" customFormat="1" ht="20.25" customHeight="1">
      <c r="A342" s="98"/>
      <c r="B342" s="98"/>
      <c r="C342" s="91" t="s">
        <v>391</v>
      </c>
      <c r="D342" s="79">
        <v>400000</v>
      </c>
    </row>
    <row r="343" spans="1:4" s="50" customFormat="1" ht="26.25" customHeight="1">
      <c r="A343" s="56"/>
      <c r="B343" s="56" t="s">
        <v>392</v>
      </c>
      <c r="C343" s="136" t="s">
        <v>75</v>
      </c>
      <c r="D343" s="87">
        <f>SUM(D344)</f>
        <v>45800</v>
      </c>
    </row>
    <row r="344" spans="1:4" ht="21" customHeight="1">
      <c r="A344" s="62"/>
      <c r="B344" s="62"/>
      <c r="C344" s="63" t="s">
        <v>201</v>
      </c>
      <c r="D344" s="65">
        <v>45800</v>
      </c>
    </row>
    <row r="345" spans="1:4" ht="24.75" customHeight="1">
      <c r="A345" s="62"/>
      <c r="B345" s="70"/>
      <c r="C345" s="70" t="s">
        <v>356</v>
      </c>
      <c r="D345" s="64"/>
    </row>
    <row r="346" spans="1:4" s="69" customFormat="1" ht="24" customHeight="1">
      <c r="A346" s="66"/>
      <c r="B346" s="66"/>
      <c r="C346" s="97" t="s">
        <v>393</v>
      </c>
      <c r="D346" s="68"/>
    </row>
    <row r="347" spans="1:4" s="69" customFormat="1" ht="12.75">
      <c r="A347" s="66"/>
      <c r="B347" s="66"/>
      <c r="C347" s="97" t="s">
        <v>394</v>
      </c>
      <c r="D347" s="68">
        <v>45800</v>
      </c>
    </row>
    <row r="348" spans="1:4" s="50" customFormat="1" ht="30.75" customHeight="1">
      <c r="A348" s="76" t="s">
        <v>118</v>
      </c>
      <c r="B348" s="76"/>
      <c r="C348" s="128" t="s">
        <v>395</v>
      </c>
      <c r="D348" s="78">
        <f>D349+D351+D353</f>
        <v>423750</v>
      </c>
    </row>
    <row r="349" spans="1:4" s="50" customFormat="1" ht="42" customHeight="1">
      <c r="A349" s="100"/>
      <c r="B349" s="100" t="s">
        <v>120</v>
      </c>
      <c r="C349" s="129" t="s">
        <v>121</v>
      </c>
      <c r="D349" s="102">
        <f>D350</f>
        <v>20000</v>
      </c>
    </row>
    <row r="350" spans="1:4" ht="25.5" customHeight="1">
      <c r="A350" s="103"/>
      <c r="B350" s="103"/>
      <c r="C350" s="63" t="s">
        <v>201</v>
      </c>
      <c r="D350" s="104">
        <v>20000</v>
      </c>
    </row>
    <row r="351" spans="1:4" s="50" customFormat="1" ht="41.25" customHeight="1">
      <c r="A351" s="100"/>
      <c r="B351" s="100" t="s">
        <v>122</v>
      </c>
      <c r="C351" s="129" t="s">
        <v>123</v>
      </c>
      <c r="D351" s="102">
        <f>D352</f>
        <v>3750</v>
      </c>
    </row>
    <row r="352" spans="1:4" ht="24" customHeight="1">
      <c r="A352" s="103"/>
      <c r="B352" s="103"/>
      <c r="C352" s="63" t="s">
        <v>201</v>
      </c>
      <c r="D352" s="104">
        <v>3750</v>
      </c>
    </row>
    <row r="353" spans="1:4" s="50" customFormat="1" ht="25.5" customHeight="1">
      <c r="A353" s="56"/>
      <c r="B353" s="56" t="s">
        <v>174</v>
      </c>
      <c r="C353" s="130" t="s">
        <v>75</v>
      </c>
      <c r="D353" s="58">
        <f>D354+D355</f>
        <v>400000</v>
      </c>
    </row>
    <row r="354" spans="1:4" ht="21.75" customHeight="1">
      <c r="A354" s="62"/>
      <c r="B354" s="62"/>
      <c r="C354" s="63" t="s">
        <v>201</v>
      </c>
      <c r="D354" s="64">
        <v>350000</v>
      </c>
    </row>
    <row r="355" spans="1:4" s="138" customFormat="1" ht="18.75" customHeight="1">
      <c r="A355" s="137"/>
      <c r="B355" s="137"/>
      <c r="C355" s="63" t="s">
        <v>194</v>
      </c>
      <c r="D355" s="64">
        <v>50000</v>
      </c>
    </row>
    <row r="356" spans="1:4" ht="23.25" customHeight="1">
      <c r="A356" s="62"/>
      <c r="B356" s="1054" t="s">
        <v>216</v>
      </c>
      <c r="C356" s="1054"/>
      <c r="D356" s="64"/>
    </row>
    <row r="357" spans="1:4" s="69" customFormat="1" ht="21" customHeight="1">
      <c r="A357" s="66"/>
      <c r="B357" s="66"/>
      <c r="C357" s="97" t="s">
        <v>396</v>
      </c>
      <c r="D357" s="68">
        <v>200000</v>
      </c>
    </row>
    <row r="358" spans="1:4" s="69" customFormat="1" ht="22.5" customHeight="1">
      <c r="A358" s="66"/>
      <c r="B358" s="66"/>
      <c r="C358" s="97" t="s">
        <v>397</v>
      </c>
      <c r="D358" s="68"/>
    </row>
    <row r="359" spans="1:4" s="69" customFormat="1" ht="19.5" customHeight="1">
      <c r="A359" s="66"/>
      <c r="B359" s="66"/>
      <c r="C359" s="97" t="s">
        <v>398</v>
      </c>
      <c r="D359" s="68">
        <v>200000</v>
      </c>
    </row>
    <row r="360" spans="1:4" s="50" customFormat="1" ht="24.75" customHeight="1">
      <c r="A360" s="76" t="s">
        <v>156</v>
      </c>
      <c r="B360" s="76"/>
      <c r="C360" s="128" t="s">
        <v>399</v>
      </c>
      <c r="D360" s="78">
        <f>SUM(D361+D365+D369+D374+D379+D383+D389+D395)</f>
        <v>54790207</v>
      </c>
    </row>
    <row r="361" spans="1:4" s="50" customFormat="1" ht="24" customHeight="1">
      <c r="A361" s="56"/>
      <c r="B361" s="56" t="s">
        <v>163</v>
      </c>
      <c r="C361" s="130" t="s">
        <v>164</v>
      </c>
      <c r="D361" s="58">
        <f>SUM(D362+D364)</f>
        <v>5364110</v>
      </c>
    </row>
    <row r="362" spans="1:4" ht="24.75" customHeight="1">
      <c r="A362" s="62"/>
      <c r="B362" s="62"/>
      <c r="C362" s="139" t="s">
        <v>400</v>
      </c>
      <c r="D362" s="64">
        <v>4364110</v>
      </c>
    </row>
    <row r="363" spans="1:4" s="69" customFormat="1" ht="24.75" customHeight="1">
      <c r="A363" s="66"/>
      <c r="B363" s="66" t="s">
        <v>308</v>
      </c>
      <c r="C363" s="63" t="s">
        <v>401</v>
      </c>
      <c r="D363" s="68">
        <v>1552000</v>
      </c>
    </row>
    <row r="364" spans="1:4" ht="19.5" customHeight="1">
      <c r="A364" s="62"/>
      <c r="B364" s="62"/>
      <c r="C364" s="139" t="s">
        <v>402</v>
      </c>
      <c r="D364" s="64">
        <v>1000000</v>
      </c>
    </row>
    <row r="365" spans="1:4" s="50" customFormat="1" ht="24.75" customHeight="1">
      <c r="A365" s="56"/>
      <c r="B365" s="56" t="s">
        <v>165</v>
      </c>
      <c r="C365" s="130" t="s">
        <v>403</v>
      </c>
      <c r="D365" s="58">
        <f>SUM(D366+D368)</f>
        <v>19000000</v>
      </c>
    </row>
    <row r="366" spans="1:4" ht="21" customHeight="1">
      <c r="A366" s="62"/>
      <c r="B366" s="62"/>
      <c r="C366" s="139" t="s">
        <v>400</v>
      </c>
      <c r="D366" s="64">
        <v>9000000</v>
      </c>
    </row>
    <row r="367" spans="1:4" s="69" customFormat="1" ht="24.75" customHeight="1">
      <c r="A367" s="66"/>
      <c r="B367" s="66"/>
      <c r="C367" s="139" t="s">
        <v>404</v>
      </c>
      <c r="D367" s="68">
        <v>1746000</v>
      </c>
    </row>
    <row r="368" spans="1:4" ht="21" customHeight="1">
      <c r="A368" s="62"/>
      <c r="B368" s="62"/>
      <c r="C368" s="139" t="s">
        <v>402</v>
      </c>
      <c r="D368" s="64">
        <v>10000000</v>
      </c>
    </row>
    <row r="369" spans="1:4" s="50" customFormat="1" ht="27.75" customHeight="1">
      <c r="A369" s="56"/>
      <c r="B369" s="56" t="s">
        <v>167</v>
      </c>
      <c r="C369" s="130" t="s">
        <v>168</v>
      </c>
      <c r="D369" s="58">
        <f>SUM(D370+D372)</f>
        <v>5943710</v>
      </c>
    </row>
    <row r="370" spans="1:4" ht="22.5" customHeight="1">
      <c r="A370" s="62"/>
      <c r="B370" s="62"/>
      <c r="C370" s="139" t="s">
        <v>400</v>
      </c>
      <c r="D370" s="64">
        <v>4768710</v>
      </c>
    </row>
    <row r="371" spans="1:4" s="69" customFormat="1" ht="24.75" customHeight="1">
      <c r="A371" s="66"/>
      <c r="B371" s="66"/>
      <c r="C371" s="139" t="s">
        <v>401</v>
      </c>
      <c r="D371" s="68">
        <v>1881500</v>
      </c>
    </row>
    <row r="372" spans="1:4" ht="19.5" customHeight="1">
      <c r="A372" s="62"/>
      <c r="B372" s="62"/>
      <c r="C372" s="139" t="s">
        <v>402</v>
      </c>
      <c r="D372" s="64">
        <v>1175000</v>
      </c>
    </row>
    <row r="373" spans="1:4" ht="19.5" customHeight="1">
      <c r="A373" s="62"/>
      <c r="B373" s="62"/>
      <c r="C373" s="139" t="s">
        <v>939</v>
      </c>
      <c r="D373" s="68">
        <v>1175000</v>
      </c>
    </row>
    <row r="374" spans="1:4" s="50" customFormat="1" ht="26.25" customHeight="1">
      <c r="A374" s="56"/>
      <c r="B374" s="56" t="s">
        <v>158</v>
      </c>
      <c r="C374" s="130" t="s">
        <v>159</v>
      </c>
      <c r="D374" s="58">
        <f>SUM(D375+D377+D378)</f>
        <v>4145220</v>
      </c>
    </row>
    <row r="375" spans="1:4" ht="24.75" customHeight="1">
      <c r="A375" s="62"/>
      <c r="B375" s="62"/>
      <c r="C375" s="139" t="s">
        <v>400</v>
      </c>
      <c r="D375" s="64">
        <v>3628220</v>
      </c>
    </row>
    <row r="376" spans="1:4" s="69" customFormat="1" ht="24.75" customHeight="1">
      <c r="A376" s="66"/>
      <c r="B376" s="66"/>
      <c r="C376" s="139" t="s">
        <v>401</v>
      </c>
      <c r="D376" s="68">
        <v>572300</v>
      </c>
    </row>
    <row r="377" spans="1:4" ht="23.25" customHeight="1">
      <c r="A377" s="62"/>
      <c r="B377" s="62"/>
      <c r="C377" s="139" t="s">
        <v>405</v>
      </c>
      <c r="D377" s="64">
        <v>438000</v>
      </c>
    </row>
    <row r="378" spans="1:4" ht="24" customHeight="1">
      <c r="A378" s="62"/>
      <c r="B378" s="62"/>
      <c r="C378" s="139" t="s">
        <v>402</v>
      </c>
      <c r="D378" s="64">
        <v>79000</v>
      </c>
    </row>
    <row r="379" spans="1:4" s="50" customFormat="1" ht="24.75" customHeight="1">
      <c r="A379" s="56"/>
      <c r="B379" s="56" t="s">
        <v>169</v>
      </c>
      <c r="C379" s="130" t="s">
        <v>170</v>
      </c>
      <c r="D379" s="58">
        <f>SUM(D380+D382)</f>
        <v>1306710</v>
      </c>
    </row>
    <row r="380" spans="1:4" ht="23.25" customHeight="1">
      <c r="A380" s="62"/>
      <c r="B380" s="62"/>
      <c r="C380" s="139" t="s">
        <v>400</v>
      </c>
      <c r="D380" s="64">
        <v>1206710</v>
      </c>
    </row>
    <row r="381" spans="1:4" s="69" customFormat="1" ht="24.75" customHeight="1">
      <c r="A381" s="66"/>
      <c r="B381" s="66"/>
      <c r="C381" s="139" t="s">
        <v>401</v>
      </c>
      <c r="D381" s="68">
        <v>291000</v>
      </c>
    </row>
    <row r="382" spans="1:4" ht="20.25" customHeight="1">
      <c r="A382" s="62"/>
      <c r="B382" s="62"/>
      <c r="C382" s="139" t="s">
        <v>405</v>
      </c>
      <c r="D382" s="64">
        <v>100000</v>
      </c>
    </row>
    <row r="383" spans="1:4" s="50" customFormat="1" ht="26.25" customHeight="1">
      <c r="A383" s="56"/>
      <c r="B383" s="56" t="s">
        <v>160</v>
      </c>
      <c r="C383" s="130" t="s">
        <v>161</v>
      </c>
      <c r="D383" s="58">
        <f>SUM(D384+D386+D387)</f>
        <v>10370130</v>
      </c>
    </row>
    <row r="384" spans="1:4" ht="21" customHeight="1">
      <c r="A384" s="62"/>
      <c r="B384" s="62"/>
      <c r="C384" s="139" t="s">
        <v>400</v>
      </c>
      <c r="D384" s="64">
        <v>9274210</v>
      </c>
    </row>
    <row r="385" spans="1:4" s="69" customFormat="1" ht="24.75" customHeight="1">
      <c r="A385" s="66"/>
      <c r="B385" s="66"/>
      <c r="C385" s="139" t="s">
        <v>401</v>
      </c>
      <c r="D385" s="68">
        <v>1823000</v>
      </c>
    </row>
    <row r="386" spans="1:4" ht="20.25" customHeight="1">
      <c r="A386" s="62"/>
      <c r="B386" s="62"/>
      <c r="C386" s="139" t="s">
        <v>405</v>
      </c>
      <c r="D386" s="64">
        <v>69240</v>
      </c>
    </row>
    <row r="387" spans="1:4" ht="19.5" customHeight="1">
      <c r="A387" s="62"/>
      <c r="B387" s="62"/>
      <c r="C387" s="139" t="s">
        <v>402</v>
      </c>
      <c r="D387" s="64">
        <v>1026680</v>
      </c>
    </row>
    <row r="388" spans="1:4" ht="23.25" customHeight="1">
      <c r="A388" s="62"/>
      <c r="B388" s="62"/>
      <c r="C388" s="140" t="s">
        <v>406</v>
      </c>
      <c r="D388" s="64">
        <v>876680</v>
      </c>
    </row>
    <row r="389" spans="1:4" s="50" customFormat="1" ht="27.75" customHeight="1">
      <c r="A389" s="56"/>
      <c r="B389" s="56" t="s">
        <v>171</v>
      </c>
      <c r="C389" s="130" t="s">
        <v>172</v>
      </c>
      <c r="D389" s="58">
        <f>SUM(D390+D392+D393)</f>
        <v>6183328</v>
      </c>
    </row>
    <row r="390" spans="1:4" ht="21.75" customHeight="1">
      <c r="A390" s="62"/>
      <c r="B390" s="62"/>
      <c r="C390" s="139" t="s">
        <v>400</v>
      </c>
      <c r="D390" s="64">
        <v>4992220</v>
      </c>
    </row>
    <row r="391" spans="1:4" s="69" customFormat="1" ht="24.75" customHeight="1">
      <c r="A391" s="66"/>
      <c r="B391" s="66"/>
      <c r="C391" s="139" t="s">
        <v>401</v>
      </c>
      <c r="D391" s="68">
        <v>1503500</v>
      </c>
    </row>
    <row r="392" spans="1:4" ht="18" customHeight="1">
      <c r="A392" s="62"/>
      <c r="B392" s="62"/>
      <c r="C392" s="139" t="s">
        <v>405</v>
      </c>
      <c r="D392" s="64">
        <v>77500</v>
      </c>
    </row>
    <row r="393" spans="1:4" ht="18" customHeight="1">
      <c r="A393" s="62"/>
      <c r="B393" s="62"/>
      <c r="C393" s="139" t="s">
        <v>402</v>
      </c>
      <c r="D393" s="64">
        <v>1113608</v>
      </c>
    </row>
    <row r="394" spans="1:4" ht="18" customHeight="1">
      <c r="A394" s="62"/>
      <c r="B394" s="62"/>
      <c r="C394" s="139" t="s">
        <v>0</v>
      </c>
      <c r="D394" s="68">
        <v>1113608</v>
      </c>
    </row>
    <row r="395" spans="1:4" s="50" customFormat="1" ht="25.5" customHeight="1">
      <c r="A395" s="56"/>
      <c r="B395" s="56" t="s">
        <v>407</v>
      </c>
      <c r="C395" s="130" t="s">
        <v>75</v>
      </c>
      <c r="D395" s="58">
        <f>SUM(D396:D398)</f>
        <v>2476999</v>
      </c>
    </row>
    <row r="396" spans="1:4" ht="34.5" customHeight="1">
      <c r="A396" s="62"/>
      <c r="B396" s="62"/>
      <c r="C396" s="63" t="s">
        <v>368</v>
      </c>
      <c r="D396" s="64">
        <v>700000</v>
      </c>
    </row>
    <row r="397" spans="1:4" ht="24.75" customHeight="1">
      <c r="A397" s="62"/>
      <c r="B397" s="62"/>
      <c r="C397" s="63" t="s">
        <v>201</v>
      </c>
      <c r="D397" s="64">
        <v>1500000</v>
      </c>
    </row>
    <row r="398" spans="1:4" ht="24.75" customHeight="1">
      <c r="A398" s="62"/>
      <c r="B398" s="62"/>
      <c r="C398" s="63" t="s">
        <v>455</v>
      </c>
      <c r="D398" s="64">
        <v>276999</v>
      </c>
    </row>
    <row r="399" spans="1:4" ht="20.25" customHeight="1">
      <c r="A399" s="62"/>
      <c r="B399" s="1054" t="s">
        <v>216</v>
      </c>
      <c r="C399" s="1054"/>
      <c r="D399" s="64"/>
    </row>
    <row r="400" spans="1:5" s="69" customFormat="1" ht="19.5" customHeight="1">
      <c r="A400" s="66"/>
      <c r="B400" s="66"/>
      <c r="C400" s="97" t="s">
        <v>408</v>
      </c>
      <c r="D400" s="68">
        <f>SUM(D401:D402)</f>
        <v>1780000</v>
      </c>
      <c r="E400" s="68"/>
    </row>
    <row r="401" spans="1:5" s="118" customFormat="1" ht="16.5" customHeight="1">
      <c r="A401" s="115"/>
      <c r="B401" s="115"/>
      <c r="C401" s="141" t="s">
        <v>409</v>
      </c>
      <c r="D401" s="117">
        <v>700000</v>
      </c>
      <c r="E401" s="117"/>
    </row>
    <row r="402" spans="1:5" s="118" customFormat="1" ht="20.25" customHeight="1">
      <c r="A402" s="115"/>
      <c r="B402" s="115"/>
      <c r="C402" s="141" t="s">
        <v>410</v>
      </c>
      <c r="D402" s="117">
        <v>1080000</v>
      </c>
      <c r="E402" s="117"/>
    </row>
    <row r="403" spans="1:4" s="69" customFormat="1" ht="27.75" customHeight="1">
      <c r="A403" s="66"/>
      <c r="B403" s="66"/>
      <c r="C403" s="97" t="s">
        <v>411</v>
      </c>
      <c r="D403" s="68">
        <v>120000</v>
      </c>
    </row>
    <row r="404" spans="1:4" s="69" customFormat="1" ht="23.25" customHeight="1">
      <c r="A404" s="66"/>
      <c r="B404" s="66"/>
      <c r="C404" s="97" t="s">
        <v>412</v>
      </c>
      <c r="D404" s="68">
        <v>50000</v>
      </c>
    </row>
    <row r="405" spans="1:4" s="69" customFormat="1" ht="24.75" customHeight="1">
      <c r="A405" s="66"/>
      <c r="B405" s="66"/>
      <c r="C405" s="97" t="s">
        <v>413</v>
      </c>
      <c r="D405" s="68">
        <v>250000</v>
      </c>
    </row>
    <row r="406" spans="1:4" s="69" customFormat="1" ht="24.75" customHeight="1">
      <c r="A406" s="66"/>
      <c r="B406" s="66"/>
      <c r="C406" s="97" t="s">
        <v>456</v>
      </c>
      <c r="D406" s="68"/>
    </row>
    <row r="407" spans="1:4" s="69" customFormat="1" ht="13.5">
      <c r="A407" s="66"/>
      <c r="B407" s="66"/>
      <c r="C407" s="97" t="s">
        <v>1</v>
      </c>
      <c r="D407" s="68">
        <v>276999</v>
      </c>
    </row>
    <row r="408" spans="1:4" s="50" customFormat="1" ht="31.5" customHeight="1">
      <c r="A408" s="76" t="s">
        <v>414</v>
      </c>
      <c r="B408" s="76"/>
      <c r="C408" s="128" t="s">
        <v>415</v>
      </c>
      <c r="D408" s="78">
        <f>D409</f>
        <v>2500000</v>
      </c>
    </row>
    <row r="409" spans="1:4" s="50" customFormat="1" ht="29.25" customHeight="1">
      <c r="A409" s="56"/>
      <c r="B409" s="56" t="s">
        <v>416</v>
      </c>
      <c r="C409" s="130" t="s">
        <v>417</v>
      </c>
      <c r="D409" s="58">
        <f>D410+D411</f>
        <v>2500000</v>
      </c>
    </row>
    <row r="410" spans="1:4" ht="27" customHeight="1">
      <c r="A410" s="62"/>
      <c r="B410" s="62"/>
      <c r="C410" s="63" t="s">
        <v>201</v>
      </c>
      <c r="D410" s="64">
        <v>400000</v>
      </c>
    </row>
    <row r="411" spans="1:4" ht="35.25" customHeight="1">
      <c r="A411" s="142"/>
      <c r="B411" s="142"/>
      <c r="C411" s="143" t="s">
        <v>368</v>
      </c>
      <c r="D411" s="144">
        <v>2100000</v>
      </c>
    </row>
    <row r="412" spans="1:4" ht="15">
      <c r="A412" s="62"/>
      <c r="B412" s="62"/>
      <c r="C412" s="139"/>
      <c r="D412" s="64"/>
    </row>
    <row r="413" spans="1:4" ht="15">
      <c r="A413" s="62"/>
      <c r="B413" s="62"/>
      <c r="C413" s="139"/>
      <c r="D413" s="64"/>
    </row>
    <row r="414" spans="1:4" ht="15">
      <c r="A414" s="62"/>
      <c r="B414" s="62"/>
      <c r="C414" s="139"/>
      <c r="D414" s="64"/>
    </row>
    <row r="415" spans="1:4" ht="15">
      <c r="A415" s="62"/>
      <c r="B415" s="62"/>
      <c r="C415" s="139"/>
      <c r="D415" s="64"/>
    </row>
    <row r="416" spans="1:4" ht="15">
      <c r="A416" s="62"/>
      <c r="B416" s="62"/>
      <c r="C416" s="139"/>
      <c r="D416" s="64"/>
    </row>
    <row r="417" spans="1:4" ht="15">
      <c r="A417" s="62"/>
      <c r="B417" s="62"/>
      <c r="C417" s="139"/>
      <c r="D417" s="64"/>
    </row>
    <row r="418" spans="1:4" ht="15">
      <c r="A418" s="62"/>
      <c r="B418" s="62"/>
      <c r="C418" s="139"/>
      <c r="D418" s="64"/>
    </row>
    <row r="419" spans="1:4" ht="15">
      <c r="A419" s="62"/>
      <c r="B419" s="62"/>
      <c r="C419" s="139"/>
      <c r="D419" s="64"/>
    </row>
    <row r="420" spans="1:4" ht="15">
      <c r="A420" s="62"/>
      <c r="B420" s="62"/>
      <c r="C420" s="139"/>
      <c r="D420" s="64"/>
    </row>
    <row r="421" spans="1:4" ht="15">
      <c r="A421" s="62"/>
      <c r="B421" s="62"/>
      <c r="C421" s="139"/>
      <c r="D421" s="64"/>
    </row>
    <row r="422" spans="1:4" ht="15">
      <c r="A422" s="62"/>
      <c r="B422" s="62"/>
      <c r="C422" s="139"/>
      <c r="D422" s="64"/>
    </row>
    <row r="423" spans="1:4" ht="15">
      <c r="A423" s="62"/>
      <c r="B423" s="62"/>
      <c r="C423" s="139"/>
      <c r="D423" s="64"/>
    </row>
    <row r="424" spans="1:4" ht="15">
      <c r="A424" s="62"/>
      <c r="B424" s="62"/>
      <c r="C424" s="139"/>
      <c r="D424" s="64"/>
    </row>
    <row r="425" spans="1:4" ht="15">
      <c r="A425" s="62"/>
      <c r="B425" s="62"/>
      <c r="C425" s="139"/>
      <c r="D425" s="64"/>
    </row>
    <row r="426" spans="1:4" ht="15">
      <c r="A426" s="62"/>
      <c r="B426" s="62"/>
      <c r="D426" s="64"/>
    </row>
    <row r="427" spans="1:4" ht="15">
      <c r="A427" s="62"/>
      <c r="B427" s="62"/>
      <c r="D427" s="64"/>
    </row>
    <row r="428" spans="1:4" ht="15">
      <c r="A428" s="62"/>
      <c r="B428" s="62"/>
      <c r="D428" s="64"/>
    </row>
    <row r="429" spans="1:4" ht="15">
      <c r="A429" s="62"/>
      <c r="B429" s="62"/>
      <c r="D429" s="64"/>
    </row>
    <row r="430" spans="1:4" ht="15">
      <c r="A430" s="62"/>
      <c r="B430" s="62"/>
      <c r="D430" s="64"/>
    </row>
    <row r="431" spans="1:4" ht="15">
      <c r="A431" s="62"/>
      <c r="B431" s="62"/>
      <c r="D431" s="64"/>
    </row>
    <row r="432" spans="1:4" ht="15">
      <c r="A432" s="62"/>
      <c r="B432" s="62"/>
      <c r="D432" s="64"/>
    </row>
    <row r="433" spans="1:4" ht="15">
      <c r="A433" s="62"/>
      <c r="B433" s="62"/>
      <c r="D433" s="64"/>
    </row>
    <row r="434" spans="1:4" ht="15">
      <c r="A434" s="62"/>
      <c r="B434" s="62"/>
      <c r="D434" s="64"/>
    </row>
    <row r="435" spans="1:4" ht="15">
      <c r="A435" s="62"/>
      <c r="B435" s="62"/>
      <c r="D435" s="64"/>
    </row>
    <row r="436" spans="1:4" ht="15">
      <c r="A436" s="62"/>
      <c r="B436" s="62"/>
      <c r="D436" s="64"/>
    </row>
    <row r="437" spans="1:4" ht="15">
      <c r="A437" s="62"/>
      <c r="B437" s="62"/>
      <c r="D437" s="64"/>
    </row>
    <row r="438" spans="1:4" ht="15">
      <c r="A438" s="62"/>
      <c r="B438" s="62"/>
      <c r="D438" s="64"/>
    </row>
    <row r="439" spans="1:4" ht="15">
      <c r="A439" s="62"/>
      <c r="B439" s="62"/>
      <c r="D439" s="64"/>
    </row>
    <row r="440" spans="1:4" ht="15">
      <c r="A440" s="62"/>
      <c r="B440" s="62"/>
      <c r="D440" s="64"/>
    </row>
    <row r="441" spans="1:4" ht="15">
      <c r="A441" s="62"/>
      <c r="B441" s="62"/>
      <c r="D441" s="64"/>
    </row>
    <row r="442" spans="1:4" ht="15">
      <c r="A442" s="62"/>
      <c r="B442" s="62"/>
      <c r="D442" s="64"/>
    </row>
    <row r="443" spans="1:4" ht="15">
      <c r="A443" s="62"/>
      <c r="B443" s="62"/>
      <c r="D443" s="64"/>
    </row>
    <row r="444" spans="1:4" ht="15">
      <c r="A444" s="62"/>
      <c r="B444" s="62"/>
      <c r="D444" s="64"/>
    </row>
    <row r="445" spans="1:4" ht="15">
      <c r="A445" s="62"/>
      <c r="B445" s="62"/>
      <c r="D445" s="64"/>
    </row>
    <row r="446" spans="1:4" ht="15">
      <c r="A446" s="62"/>
      <c r="B446" s="62"/>
      <c r="D446" s="64"/>
    </row>
    <row r="447" spans="1:4" ht="15">
      <c r="A447" s="62"/>
      <c r="B447" s="62"/>
      <c r="D447" s="64"/>
    </row>
    <row r="448" spans="1:4" ht="15">
      <c r="A448" s="62"/>
      <c r="B448" s="62"/>
      <c r="D448" s="64"/>
    </row>
    <row r="449" spans="1:4" ht="15">
      <c r="A449" s="62"/>
      <c r="B449" s="62"/>
      <c r="D449" s="64"/>
    </row>
    <row r="450" spans="1:4" ht="15">
      <c r="A450" s="62"/>
      <c r="B450" s="62"/>
      <c r="D450" s="64"/>
    </row>
    <row r="451" spans="1:4" ht="15">
      <c r="A451" s="62"/>
      <c r="B451" s="62"/>
      <c r="D451" s="64"/>
    </row>
    <row r="452" spans="1:4" ht="15">
      <c r="A452" s="62"/>
      <c r="B452" s="62"/>
      <c r="D452" s="64"/>
    </row>
    <row r="453" spans="1:4" ht="15">
      <c r="A453" s="62"/>
      <c r="B453" s="62"/>
      <c r="D453" s="64"/>
    </row>
    <row r="454" spans="1:4" ht="15">
      <c r="A454" s="62"/>
      <c r="B454" s="62"/>
      <c r="D454" s="64"/>
    </row>
    <row r="455" spans="1:4" ht="15">
      <c r="A455" s="62"/>
      <c r="B455" s="62"/>
      <c r="D455" s="64"/>
    </row>
    <row r="456" spans="1:4" ht="15">
      <c r="A456" s="62"/>
      <c r="B456" s="62"/>
      <c r="D456" s="64"/>
    </row>
    <row r="457" spans="1:4" ht="15">
      <c r="A457" s="62"/>
      <c r="B457" s="62"/>
      <c r="D457" s="64"/>
    </row>
    <row r="458" spans="1:4" ht="15">
      <c r="A458" s="62"/>
      <c r="B458" s="62"/>
      <c r="D458" s="64"/>
    </row>
    <row r="459" spans="1:4" ht="15">
      <c r="A459" s="62"/>
      <c r="B459" s="62"/>
      <c r="D459" s="64"/>
    </row>
    <row r="460" spans="1:4" ht="15">
      <c r="A460" s="62"/>
      <c r="B460" s="62"/>
      <c r="D460" s="64"/>
    </row>
    <row r="461" spans="1:4" ht="15">
      <c r="A461" s="62"/>
      <c r="B461" s="62"/>
      <c r="D461" s="64"/>
    </row>
    <row r="462" spans="1:4" ht="15">
      <c r="A462" s="62"/>
      <c r="B462" s="62"/>
      <c r="D462" s="64"/>
    </row>
    <row r="463" spans="1:4" ht="15">
      <c r="A463" s="62"/>
      <c r="B463" s="62"/>
      <c r="D463" s="64"/>
    </row>
    <row r="464" spans="1:4" ht="15">
      <c r="A464" s="62"/>
      <c r="B464" s="62"/>
      <c r="D464" s="64"/>
    </row>
    <row r="465" spans="1:4" ht="15">
      <c r="A465" s="62"/>
      <c r="B465" s="62"/>
      <c r="D465" s="64"/>
    </row>
    <row r="466" spans="1:4" ht="15">
      <c r="A466" s="62"/>
      <c r="B466" s="62"/>
      <c r="D466" s="64"/>
    </row>
    <row r="467" spans="1:4" ht="15">
      <c r="A467" s="62"/>
      <c r="B467" s="62"/>
      <c r="D467" s="64"/>
    </row>
    <row r="468" spans="1:4" ht="15">
      <c r="A468" s="62"/>
      <c r="B468" s="62"/>
      <c r="D468" s="64"/>
    </row>
    <row r="469" spans="1:4" ht="15">
      <c r="A469" s="62"/>
      <c r="B469" s="62"/>
      <c r="D469" s="64"/>
    </row>
    <row r="470" spans="1:4" ht="15">
      <c r="A470" s="62"/>
      <c r="B470" s="62"/>
      <c r="D470" s="64"/>
    </row>
    <row r="471" spans="1:4" ht="15">
      <c r="A471" s="62"/>
      <c r="B471" s="62"/>
      <c r="D471" s="64"/>
    </row>
    <row r="472" spans="1:4" ht="15">
      <c r="A472" s="62"/>
      <c r="B472" s="62"/>
      <c r="D472" s="64"/>
    </row>
    <row r="473" spans="1:4" ht="15">
      <c r="A473" s="62"/>
      <c r="B473" s="62"/>
      <c r="D473" s="64"/>
    </row>
    <row r="474" spans="1:4" ht="15">
      <c r="A474" s="62"/>
      <c r="B474" s="62"/>
      <c r="D474" s="64"/>
    </row>
    <row r="475" spans="1:4" ht="15">
      <c r="A475" s="62"/>
      <c r="B475" s="62"/>
      <c r="D475" s="64"/>
    </row>
    <row r="476" spans="1:4" ht="15">
      <c r="A476" s="62"/>
      <c r="B476" s="62"/>
      <c r="D476" s="64"/>
    </row>
    <row r="477" spans="1:4" ht="15">
      <c r="A477" s="62"/>
      <c r="B477" s="62"/>
      <c r="D477" s="64"/>
    </row>
    <row r="478" spans="1:4" ht="15">
      <c r="A478" s="62"/>
      <c r="B478" s="62"/>
      <c r="D478" s="64"/>
    </row>
    <row r="479" spans="1:4" ht="15">
      <c r="A479" s="62"/>
      <c r="B479" s="62"/>
      <c r="D479" s="64"/>
    </row>
    <row r="480" spans="1:4" ht="15">
      <c r="A480" s="62"/>
      <c r="B480" s="62"/>
      <c r="D480" s="64"/>
    </row>
    <row r="481" spans="1:4" ht="15">
      <c r="A481" s="62"/>
      <c r="B481" s="62"/>
      <c r="D481" s="64"/>
    </row>
    <row r="482" spans="1:4" ht="15">
      <c r="A482" s="62"/>
      <c r="B482" s="62"/>
      <c r="D482" s="64"/>
    </row>
    <row r="483" spans="1:4" ht="15">
      <c r="A483" s="62"/>
      <c r="B483" s="62"/>
      <c r="D483" s="64"/>
    </row>
    <row r="484" spans="1:4" ht="15">
      <c r="A484" s="62"/>
      <c r="B484" s="62"/>
      <c r="D484" s="64"/>
    </row>
    <row r="485" spans="1:4" ht="15">
      <c r="A485" s="62"/>
      <c r="B485" s="62"/>
      <c r="D485" s="64"/>
    </row>
    <row r="486" spans="1:4" ht="15">
      <c r="A486" s="62"/>
      <c r="B486" s="62"/>
      <c r="D486" s="64"/>
    </row>
    <row r="487" spans="1:4" ht="15">
      <c r="A487" s="62"/>
      <c r="B487" s="62"/>
      <c r="D487" s="64"/>
    </row>
    <row r="488" spans="1:4" ht="15">
      <c r="A488" s="62"/>
      <c r="B488" s="62"/>
      <c r="D488" s="64"/>
    </row>
    <row r="489" spans="1:4" ht="15">
      <c r="A489" s="62"/>
      <c r="B489" s="62"/>
      <c r="D489" s="64"/>
    </row>
    <row r="490" spans="1:4" ht="15">
      <c r="A490" s="62"/>
      <c r="B490" s="62"/>
      <c r="D490" s="64"/>
    </row>
    <row r="491" spans="1:4" ht="15">
      <c r="A491" s="62"/>
      <c r="B491" s="62"/>
      <c r="D491" s="64"/>
    </row>
    <row r="492" spans="1:4" ht="15">
      <c r="A492" s="62"/>
      <c r="B492" s="62"/>
      <c r="D492" s="64"/>
    </row>
    <row r="493" spans="1:4" ht="15">
      <c r="A493" s="62"/>
      <c r="B493" s="62"/>
      <c r="D493" s="64"/>
    </row>
    <row r="494" spans="1:4" ht="15">
      <c r="A494" s="62"/>
      <c r="B494" s="62"/>
      <c r="D494" s="64"/>
    </row>
    <row r="495" spans="1:4" ht="15">
      <c r="A495" s="62"/>
      <c r="B495" s="62"/>
      <c r="D495" s="64"/>
    </row>
    <row r="496" spans="1:4" ht="15">
      <c r="A496" s="62"/>
      <c r="B496" s="62"/>
      <c r="D496" s="64"/>
    </row>
    <row r="497" ht="15">
      <c r="D497" s="64"/>
    </row>
    <row r="498" ht="15">
      <c r="D498" s="64"/>
    </row>
    <row r="499" ht="15">
      <c r="D499" s="64"/>
    </row>
    <row r="500" ht="15">
      <c r="D500" s="64"/>
    </row>
    <row r="501" ht="15">
      <c r="D501" s="64"/>
    </row>
    <row r="502" ht="15">
      <c r="D502" s="64"/>
    </row>
    <row r="503" ht="15">
      <c r="D503" s="64"/>
    </row>
    <row r="504" ht="15">
      <c r="D504" s="64"/>
    </row>
    <row r="505" ht="15">
      <c r="D505" s="64"/>
    </row>
    <row r="506" ht="15">
      <c r="D506" s="64"/>
    </row>
    <row r="507" ht="15">
      <c r="D507" s="64"/>
    </row>
    <row r="508" ht="15">
      <c r="D508" s="64"/>
    </row>
    <row r="509" ht="15">
      <c r="D509" s="64"/>
    </row>
    <row r="510" ht="15">
      <c r="D510" s="64"/>
    </row>
    <row r="511" ht="15">
      <c r="D511" s="64"/>
    </row>
    <row r="512" ht="15">
      <c r="D512" s="64"/>
    </row>
    <row r="513" ht="15">
      <c r="D513" s="64"/>
    </row>
    <row r="514" ht="15">
      <c r="D514" s="64"/>
    </row>
    <row r="515" ht="15">
      <c r="D515" s="64"/>
    </row>
    <row r="516" ht="15">
      <c r="D516" s="64"/>
    </row>
    <row r="517" ht="15">
      <c r="D517" s="64"/>
    </row>
    <row r="518" ht="15">
      <c r="D518" s="64"/>
    </row>
    <row r="519" ht="15">
      <c r="D519" s="64"/>
    </row>
    <row r="520" ht="15">
      <c r="D520" s="64"/>
    </row>
    <row r="521" ht="15">
      <c r="D521" s="64"/>
    </row>
    <row r="522" ht="15">
      <c r="D522" s="64"/>
    </row>
    <row r="523" ht="15">
      <c r="D523" s="64"/>
    </row>
    <row r="524" ht="15">
      <c r="D524" s="64"/>
    </row>
    <row r="525" ht="15">
      <c r="D525" s="64"/>
    </row>
    <row r="526" ht="15">
      <c r="D526" s="64"/>
    </row>
    <row r="527" ht="15">
      <c r="D527" s="64"/>
    </row>
    <row r="528" ht="15">
      <c r="D528" s="64"/>
    </row>
    <row r="529" ht="15">
      <c r="D529" s="64"/>
    </row>
    <row r="530" ht="15">
      <c r="D530" s="64"/>
    </row>
    <row r="531" ht="15">
      <c r="D531" s="64"/>
    </row>
    <row r="532" ht="15">
      <c r="D532" s="64"/>
    </row>
    <row r="533" ht="15">
      <c r="D533" s="64"/>
    </row>
    <row r="534" ht="15">
      <c r="D534" s="64"/>
    </row>
    <row r="535" ht="15">
      <c r="D535" s="64"/>
    </row>
    <row r="536" ht="15">
      <c r="D536" s="64"/>
    </row>
    <row r="537" ht="15">
      <c r="D537" s="64"/>
    </row>
    <row r="538" ht="15">
      <c r="D538" s="64"/>
    </row>
    <row r="539" ht="15">
      <c r="D539" s="64"/>
    </row>
    <row r="540" ht="15">
      <c r="D540" s="64"/>
    </row>
    <row r="541" ht="15">
      <c r="D541" s="64"/>
    </row>
    <row r="542" ht="15">
      <c r="D542" s="64"/>
    </row>
    <row r="543" ht="15">
      <c r="D543" s="64"/>
    </row>
    <row r="544" ht="15">
      <c r="D544" s="64"/>
    </row>
    <row r="545" ht="15">
      <c r="D545" s="64"/>
    </row>
    <row r="546" ht="15">
      <c r="D546" s="64"/>
    </row>
    <row r="547" ht="15">
      <c r="D547" s="64"/>
    </row>
    <row r="548" ht="15">
      <c r="D548" s="64"/>
    </row>
    <row r="549" ht="15">
      <c r="D549" s="64"/>
    </row>
    <row r="550" ht="15">
      <c r="D550" s="64"/>
    </row>
    <row r="551" ht="15">
      <c r="D551" s="64"/>
    </row>
    <row r="552" ht="15">
      <c r="D552" s="64"/>
    </row>
    <row r="553" ht="15">
      <c r="D553" s="64"/>
    </row>
    <row r="554" ht="15">
      <c r="D554" s="64"/>
    </row>
    <row r="555" ht="15">
      <c r="D555" s="64"/>
    </row>
    <row r="556" ht="15">
      <c r="D556" s="64"/>
    </row>
    <row r="557" ht="15">
      <c r="D557" s="64"/>
    </row>
    <row r="558" ht="15">
      <c r="D558" s="64"/>
    </row>
    <row r="559" ht="15">
      <c r="D559" s="64"/>
    </row>
    <row r="560" ht="15">
      <c r="D560" s="64"/>
    </row>
    <row r="561" ht="15">
      <c r="D561" s="64"/>
    </row>
    <row r="562" ht="15">
      <c r="D562" s="64"/>
    </row>
    <row r="563" ht="15">
      <c r="D563" s="64"/>
    </row>
    <row r="564" ht="15">
      <c r="D564" s="64"/>
    </row>
    <row r="565" ht="15">
      <c r="D565" s="64"/>
    </row>
    <row r="566" ht="15">
      <c r="D566" s="64"/>
    </row>
    <row r="567" ht="15">
      <c r="D567" s="64"/>
    </row>
    <row r="568" ht="15">
      <c r="D568" s="64"/>
    </row>
    <row r="569" ht="15">
      <c r="D569" s="64"/>
    </row>
    <row r="570" ht="15">
      <c r="D570" s="64"/>
    </row>
    <row r="571" ht="15">
      <c r="D571" s="64"/>
    </row>
    <row r="572" ht="15">
      <c r="D572" s="64"/>
    </row>
    <row r="573" ht="15">
      <c r="D573" s="64"/>
    </row>
    <row r="574" ht="15">
      <c r="D574" s="64"/>
    </row>
    <row r="575" ht="15">
      <c r="D575" s="64"/>
    </row>
    <row r="576" ht="15">
      <c r="D576" s="64"/>
    </row>
    <row r="577" ht="15">
      <c r="D577" s="64"/>
    </row>
    <row r="578" ht="15">
      <c r="D578" s="64"/>
    </row>
    <row r="579" ht="15">
      <c r="D579" s="64"/>
    </row>
    <row r="580" ht="15">
      <c r="D580" s="64"/>
    </row>
    <row r="581" ht="15">
      <c r="D581" s="64"/>
    </row>
    <row r="582" ht="15">
      <c r="D582" s="64"/>
    </row>
    <row r="583" ht="15">
      <c r="D583" s="64"/>
    </row>
    <row r="584" ht="15">
      <c r="D584" s="64"/>
    </row>
    <row r="585" ht="15">
      <c r="D585" s="64"/>
    </row>
    <row r="586" ht="15">
      <c r="D586" s="64"/>
    </row>
    <row r="587" ht="15">
      <c r="D587" s="64"/>
    </row>
    <row r="588" ht="15">
      <c r="D588" s="64"/>
    </row>
    <row r="589" ht="15">
      <c r="D589" s="64"/>
    </row>
    <row r="590" ht="15">
      <c r="D590" s="64"/>
    </row>
    <row r="591" ht="15">
      <c r="D591" s="64"/>
    </row>
    <row r="592" ht="15">
      <c r="D592" s="64"/>
    </row>
    <row r="593" ht="15">
      <c r="D593" s="64"/>
    </row>
    <row r="594" ht="15">
      <c r="D594" s="64"/>
    </row>
  </sheetData>
  <mergeCells count="14">
    <mergeCell ref="A5:D5"/>
    <mergeCell ref="A6:D6"/>
    <mergeCell ref="B49:C49"/>
    <mergeCell ref="B120:C120"/>
    <mergeCell ref="B180:C180"/>
    <mergeCell ref="B193:D193"/>
    <mergeCell ref="B205:C205"/>
    <mergeCell ref="B227:C227"/>
    <mergeCell ref="B356:C356"/>
    <mergeCell ref="B399:C399"/>
    <mergeCell ref="B274:C274"/>
    <mergeCell ref="B287:C287"/>
    <mergeCell ref="B302:C302"/>
    <mergeCell ref="B319:C319"/>
  </mergeCells>
  <printOptions horizontalCentered="1"/>
  <pageMargins left="0.984251968503937" right="0.7086614173228347" top="0.7874015748031497" bottom="0.984251968503937" header="0" footer="0.1968503937007874"/>
  <pageSetup horizontalDpi="1200" verticalDpi="1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1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145" customWidth="1"/>
    <col min="2" max="2" width="47.8515625" style="95" customWidth="1"/>
    <col min="3" max="3" width="19.8515625" style="95" customWidth="1"/>
    <col min="4" max="4" width="10.28125" style="95" hidden="1" customWidth="1"/>
    <col min="5" max="5" width="3.421875" style="95" customWidth="1"/>
    <col min="6" max="16384" width="9.140625" style="95" customWidth="1"/>
  </cols>
  <sheetData>
    <row r="1" ht="12.75" customHeight="1"/>
    <row r="2" spans="2:4" ht="39.75" customHeight="1">
      <c r="B2" s="1056" t="s">
        <v>6</v>
      </c>
      <c r="C2" s="1057"/>
      <c r="D2" s="146"/>
    </row>
    <row r="3" spans="1:4" s="147" customFormat="1" ht="20.25">
      <c r="A3" s="1058" t="s">
        <v>418</v>
      </c>
      <c r="B3" s="1058"/>
      <c r="C3" s="1058"/>
      <c r="D3" s="1058"/>
    </row>
    <row r="4" ht="13.5" thickBot="1">
      <c r="C4" s="148" t="s">
        <v>183</v>
      </c>
    </row>
    <row r="5" spans="1:4" s="153" customFormat="1" ht="57" customHeight="1" thickBot="1">
      <c r="A5" s="149" t="s">
        <v>419</v>
      </c>
      <c r="B5" s="150" t="s">
        <v>33</v>
      </c>
      <c r="C5" s="151" t="s">
        <v>420</v>
      </c>
      <c r="D5" s="152" t="s">
        <v>421</v>
      </c>
    </row>
    <row r="6" spans="1:4" s="158" customFormat="1" ht="14.25" thickBot="1">
      <c r="A6" s="154">
        <v>1</v>
      </c>
      <c r="B6" s="155">
        <v>2</v>
      </c>
      <c r="C6" s="156">
        <v>3</v>
      </c>
      <c r="D6" s="157">
        <v>6</v>
      </c>
    </row>
    <row r="7" spans="1:4" ht="24.75" customHeight="1" thickBot="1">
      <c r="A7" s="159">
        <v>1</v>
      </c>
      <c r="B7" s="160" t="s">
        <v>422</v>
      </c>
      <c r="C7" s="161">
        <v>311351020</v>
      </c>
      <c r="D7" s="162" t="e">
        <f>SUM(#REF!/#REF!*100)</f>
        <v>#REF!</v>
      </c>
    </row>
    <row r="8" spans="1:4" ht="24.75" customHeight="1" thickBot="1">
      <c r="A8" s="163">
        <f>SUM(A7+1)</f>
        <v>2</v>
      </c>
      <c r="B8" s="164" t="s">
        <v>423</v>
      </c>
      <c r="C8" s="165">
        <v>332687260</v>
      </c>
      <c r="D8" s="166" t="e">
        <f>SUM(#REF!/#REF!*100)</f>
        <v>#REF!</v>
      </c>
    </row>
    <row r="9" spans="1:4" s="147" customFormat="1" ht="30.75" customHeight="1" thickBot="1">
      <c r="A9" s="159">
        <v>3</v>
      </c>
      <c r="B9" s="167" t="s">
        <v>424</v>
      </c>
      <c r="C9" s="168">
        <f>C7-C8</f>
        <v>-21336240</v>
      </c>
      <c r="D9" s="162" t="e">
        <f>SUM(#REF!/#REF!*100)</f>
        <v>#REF!</v>
      </c>
    </row>
    <row r="10" spans="1:4" ht="7.5" customHeight="1" thickBot="1">
      <c r="A10" s="169"/>
      <c r="B10" s="170"/>
      <c r="C10" s="171"/>
      <c r="D10" s="172"/>
    </row>
    <row r="11" spans="1:4" s="147" customFormat="1" ht="24.75" customHeight="1" thickBot="1">
      <c r="A11" s="159">
        <v>4</v>
      </c>
      <c r="B11" s="160" t="s">
        <v>425</v>
      </c>
      <c r="C11" s="161">
        <f>SUM(C12:C17)</f>
        <v>67673990</v>
      </c>
      <c r="D11" s="162" t="e">
        <f>SUM(#REF!/#REF!*100)</f>
        <v>#REF!</v>
      </c>
    </row>
    <row r="12" spans="1:4" ht="24.75" customHeight="1" hidden="1">
      <c r="A12" s="173">
        <v>5</v>
      </c>
      <c r="B12" s="174" t="s">
        <v>426</v>
      </c>
      <c r="C12" s="175">
        <v>0</v>
      </c>
      <c r="D12" s="172"/>
    </row>
    <row r="13" spans="1:4" s="22" customFormat="1" ht="20.25" customHeight="1">
      <c r="A13" s="176" t="s">
        <v>427</v>
      </c>
      <c r="B13" s="177" t="s">
        <v>428</v>
      </c>
      <c r="C13" s="178">
        <v>31742548</v>
      </c>
      <c r="D13" s="179"/>
    </row>
    <row r="14" spans="1:4" s="47" customFormat="1" ht="33" customHeight="1">
      <c r="A14" s="180" t="s">
        <v>429</v>
      </c>
      <c r="B14" s="181" t="s">
        <v>430</v>
      </c>
      <c r="C14" s="182">
        <v>1393692</v>
      </c>
      <c r="D14" s="179" t="e">
        <f>SUM(#REF!/#REF!*100)</f>
        <v>#REF!</v>
      </c>
    </row>
    <row r="15" spans="1:4" s="47" customFormat="1" ht="21.75" customHeight="1" hidden="1">
      <c r="A15" s="180">
        <v>8</v>
      </c>
      <c r="B15" s="181" t="s">
        <v>431</v>
      </c>
      <c r="C15" s="182">
        <v>0</v>
      </c>
      <c r="D15" s="179"/>
    </row>
    <row r="16" spans="1:4" s="47" customFormat="1" ht="19.5" customHeight="1" hidden="1">
      <c r="A16" s="180">
        <v>9</v>
      </c>
      <c r="B16" s="181" t="s">
        <v>432</v>
      </c>
      <c r="C16" s="182">
        <v>0</v>
      </c>
      <c r="D16" s="179"/>
    </row>
    <row r="17" spans="1:4" s="47" customFormat="1" ht="32.25" customHeight="1" thickBot="1">
      <c r="A17" s="183" t="s">
        <v>433</v>
      </c>
      <c r="B17" s="184" t="s">
        <v>434</v>
      </c>
      <c r="C17" s="185">
        <v>34537750</v>
      </c>
      <c r="D17" s="186"/>
    </row>
    <row r="18" spans="1:4" ht="24.75" customHeight="1" thickBot="1">
      <c r="A18" s="159">
        <v>5</v>
      </c>
      <c r="B18" s="187" t="s">
        <v>435</v>
      </c>
      <c r="C18" s="161">
        <f>SUM(C19:C20)</f>
        <v>46337750</v>
      </c>
      <c r="D18" s="162" t="e">
        <f>SUM(#REF!/#REF!*100)</f>
        <v>#REF!</v>
      </c>
    </row>
    <row r="19" spans="1:4" s="47" customFormat="1" ht="24.75" customHeight="1" thickBot="1">
      <c r="A19" s="188" t="s">
        <v>436</v>
      </c>
      <c r="B19" s="189" t="s">
        <v>437</v>
      </c>
      <c r="C19" s="190">
        <v>11800000</v>
      </c>
      <c r="D19" s="191" t="e">
        <f>SUM(#REF!/#REF!*100)</f>
        <v>#REF!</v>
      </c>
    </row>
    <row r="20" spans="1:4" s="47" customFormat="1" ht="36" customHeight="1" thickBot="1" thickTop="1">
      <c r="A20" s="188" t="s">
        <v>438</v>
      </c>
      <c r="B20" s="192" t="s">
        <v>439</v>
      </c>
      <c r="C20" s="190">
        <v>34537750</v>
      </c>
      <c r="D20" s="191"/>
    </row>
    <row r="21" spans="1:4" ht="12.75" customHeight="1" thickBot="1" thickTop="1">
      <c r="A21" s="193"/>
      <c r="B21" s="194"/>
      <c r="C21" s="195"/>
      <c r="D21" s="196"/>
    </row>
    <row r="22" spans="1:4" s="147" customFormat="1" ht="30.75" customHeight="1" thickBot="1" thickTop="1">
      <c r="A22" s="159">
        <v>6</v>
      </c>
      <c r="B22" s="197" t="s">
        <v>440</v>
      </c>
      <c r="C22" s="198">
        <f>SUM(C7-C8+C11-C18)</f>
        <v>0</v>
      </c>
      <c r="D22" s="199" t="e">
        <f>SUM(#REF!/#REF!*100)</f>
        <v>#REF!</v>
      </c>
    </row>
    <row r="23" spans="1:4" ht="29.25" customHeight="1" thickBot="1">
      <c r="A23" s="148"/>
      <c r="B23"/>
      <c r="C23"/>
      <c r="D23"/>
    </row>
    <row r="24" spans="1:4" s="202" customFormat="1" ht="21" customHeight="1">
      <c r="A24" s="200"/>
      <c r="B24" s="1059" t="s">
        <v>441</v>
      </c>
      <c r="C24" s="1060"/>
      <c r="D24" s="201"/>
    </row>
    <row r="25" spans="1:4" s="202" customFormat="1" ht="12" customHeight="1" thickBot="1">
      <c r="A25" s="200"/>
      <c r="B25" s="203"/>
      <c r="C25" s="204"/>
      <c r="D25" s="205"/>
    </row>
    <row r="26" spans="1:4" s="210" customFormat="1" ht="18.75" customHeight="1" thickBot="1">
      <c r="A26" s="206"/>
      <c r="B26" s="207" t="s">
        <v>442</v>
      </c>
      <c r="C26" s="208">
        <v>21336240</v>
      </c>
      <c r="D26" s="209"/>
    </row>
    <row r="27" spans="1:4" s="210" customFormat="1" ht="18.75" customHeight="1">
      <c r="A27" s="206"/>
      <c r="B27" s="211" t="s">
        <v>443</v>
      </c>
      <c r="C27" s="212"/>
      <c r="D27" s="209"/>
    </row>
    <row r="28" spans="1:4" s="217" customFormat="1" ht="20.25" customHeight="1">
      <c r="A28" s="213"/>
      <c r="B28" s="214" t="s">
        <v>444</v>
      </c>
      <c r="C28" s="215">
        <f>SUM(C13-C19)</f>
        <v>19942548</v>
      </c>
      <c r="D28" s="216"/>
    </row>
    <row r="29" spans="1:6" s="217" customFormat="1" ht="24" customHeight="1" thickBot="1">
      <c r="A29" s="218"/>
      <c r="B29" s="219" t="s">
        <v>445</v>
      </c>
      <c r="C29" s="220">
        <f>SUM(C14)</f>
        <v>1393692</v>
      </c>
      <c r="D29" s="216"/>
      <c r="F29" s="221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2:4" ht="12.75">
      <c r="B33"/>
      <c r="C33"/>
      <c r="D33"/>
    </row>
    <row r="34" spans="2:4" ht="12.75">
      <c r="B34"/>
      <c r="C34"/>
      <c r="D34"/>
    </row>
    <row r="35" spans="2:4" ht="12.75">
      <c r="B35"/>
      <c r="C35"/>
      <c r="D35"/>
    </row>
    <row r="36" spans="2:4" ht="12.75">
      <c r="B36"/>
      <c r="C36"/>
      <c r="D36"/>
    </row>
    <row r="37" spans="2:4" ht="12.75">
      <c r="B37"/>
      <c r="C37"/>
      <c r="D37"/>
    </row>
    <row r="38" spans="2:4" ht="12.75">
      <c r="B38"/>
      <c r="C38"/>
      <c r="D38"/>
    </row>
    <row r="39" spans="2:4" ht="12.75">
      <c r="B39"/>
      <c r="C39"/>
      <c r="D39"/>
    </row>
    <row r="40" spans="2:4" ht="12.75">
      <c r="B40"/>
      <c r="C40"/>
      <c r="D40"/>
    </row>
    <row r="41" spans="2:4" ht="12.75">
      <c r="B41"/>
      <c r="C41"/>
      <c r="D41"/>
    </row>
    <row r="42" spans="2:4" ht="12.75">
      <c r="B42"/>
      <c r="C42"/>
      <c r="D42"/>
    </row>
    <row r="43" spans="2:4" ht="12.75">
      <c r="B43"/>
      <c r="C43"/>
      <c r="D43"/>
    </row>
    <row r="44" spans="2:4" ht="12.75">
      <c r="B44"/>
      <c r="C44"/>
      <c r="D44"/>
    </row>
    <row r="45" spans="2:4" ht="12.75">
      <c r="B45"/>
      <c r="C45"/>
      <c r="D45"/>
    </row>
    <row r="46" spans="2:4" ht="12.75">
      <c r="B46"/>
      <c r="C46"/>
      <c r="D46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</sheetData>
  <mergeCells count="3">
    <mergeCell ref="B2:C2"/>
    <mergeCell ref="A3:D3"/>
    <mergeCell ref="B24:C24"/>
  </mergeCells>
  <printOptions horizontalCentered="1"/>
  <pageMargins left="0.7874015748031497" right="0.7086614173228347" top="0.7874015748031497" bottom="0.984251968503937" header="0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95" customWidth="1"/>
    <col min="2" max="2" width="48.421875" style="95" customWidth="1"/>
    <col min="3" max="3" width="19.28125" style="95" customWidth="1"/>
    <col min="4" max="4" width="15.7109375" style="95" customWidth="1"/>
    <col min="5" max="5" width="15.140625" style="95" customWidth="1"/>
    <col min="6" max="6" width="15.8515625" style="95" customWidth="1"/>
    <col min="7" max="16384" width="9.140625" style="95" customWidth="1"/>
  </cols>
  <sheetData>
    <row r="1" spans="1:5" ht="12.75">
      <c r="A1" s="222"/>
      <c r="E1" s="95" t="s">
        <v>9</v>
      </c>
    </row>
    <row r="2" spans="1:5" ht="12.75">
      <c r="A2" s="148"/>
      <c r="E2" s="95" t="s">
        <v>8</v>
      </c>
    </row>
    <row r="3" spans="1:6" ht="12.75">
      <c r="A3" s="148"/>
      <c r="B3" s="95" t="s">
        <v>308</v>
      </c>
      <c r="E3" s="223" t="s">
        <v>7</v>
      </c>
      <c r="F3" s="223"/>
    </row>
    <row r="4" ht="12.75">
      <c r="A4" s="148"/>
    </row>
    <row r="5" spans="1:6" ht="39" customHeight="1">
      <c r="A5" s="1061" t="s">
        <v>446</v>
      </c>
      <c r="B5" s="1061"/>
      <c r="C5" s="1061"/>
      <c r="D5" s="1061"/>
      <c r="E5" s="1061"/>
      <c r="F5" s="224"/>
    </row>
    <row r="6" spans="1:6" ht="11.25" customHeight="1" thickBot="1">
      <c r="A6" s="148"/>
      <c r="F6" s="148" t="s">
        <v>183</v>
      </c>
    </row>
    <row r="7" spans="1:6" ht="26.25" customHeight="1" thickBot="1">
      <c r="A7" s="1062" t="s">
        <v>447</v>
      </c>
      <c r="B7" s="1064" t="s">
        <v>448</v>
      </c>
      <c r="C7" s="1066" t="s">
        <v>597</v>
      </c>
      <c r="D7" s="1068" t="s">
        <v>598</v>
      </c>
      <c r="E7" s="1069"/>
      <c r="F7" s="1070"/>
    </row>
    <row r="8" spans="1:6" ht="35.25" customHeight="1" thickBot="1">
      <c r="A8" s="1063"/>
      <c r="B8" s="1065"/>
      <c r="C8" s="1067"/>
      <c r="D8" s="225" t="s">
        <v>599</v>
      </c>
      <c r="E8" s="225" t="s">
        <v>600</v>
      </c>
      <c r="F8" s="226" t="s">
        <v>601</v>
      </c>
    </row>
    <row r="9" spans="1:6" ht="13.5">
      <c r="A9" s="227">
        <v>1</v>
      </c>
      <c r="B9" s="228">
        <v>2</v>
      </c>
      <c r="C9" s="228">
        <v>3</v>
      </c>
      <c r="D9" s="228">
        <v>4</v>
      </c>
      <c r="E9" s="228">
        <v>5</v>
      </c>
      <c r="F9" s="229">
        <v>6</v>
      </c>
    </row>
    <row r="10" spans="1:6" ht="18" customHeight="1">
      <c r="A10" s="230" t="s">
        <v>602</v>
      </c>
      <c r="B10" s="231" t="s">
        <v>603</v>
      </c>
      <c r="C10" s="231"/>
      <c r="D10" s="232">
        <v>0</v>
      </c>
      <c r="E10" s="233" t="s">
        <v>604</v>
      </c>
      <c r="F10" s="234" t="s">
        <v>604</v>
      </c>
    </row>
    <row r="11" spans="1:6" ht="16.5" customHeight="1">
      <c r="A11" s="230" t="s">
        <v>605</v>
      </c>
      <c r="B11" s="231" t="s">
        <v>606</v>
      </c>
      <c r="C11" s="235">
        <v>32716000</v>
      </c>
      <c r="D11" s="236">
        <v>20916000</v>
      </c>
      <c r="E11" s="237">
        <v>11916000</v>
      </c>
      <c r="F11" s="238">
        <v>6700000</v>
      </c>
    </row>
    <row r="12" spans="1:6" ht="12.75">
      <c r="A12" s="230"/>
      <c r="B12" s="231" t="s">
        <v>607</v>
      </c>
      <c r="C12" s="231"/>
      <c r="D12" s="232">
        <v>0</v>
      </c>
      <c r="E12" s="232">
        <v>0</v>
      </c>
      <c r="F12" s="239">
        <v>0</v>
      </c>
    </row>
    <row r="13" spans="1:6" ht="12.75">
      <c r="A13" s="230" t="s">
        <v>608</v>
      </c>
      <c r="B13" s="231" t="s">
        <v>609</v>
      </c>
      <c r="C13" s="231"/>
      <c r="D13" s="240">
        <v>0</v>
      </c>
      <c r="E13" s="232">
        <v>0</v>
      </c>
      <c r="F13" s="239">
        <v>0</v>
      </c>
    </row>
    <row r="14" spans="1:6" ht="12.75">
      <c r="A14" s="230"/>
      <c r="B14" s="231" t="s">
        <v>607</v>
      </c>
      <c r="C14" s="231"/>
      <c r="D14" s="236"/>
      <c r="E14" s="232">
        <v>0</v>
      </c>
      <c r="F14" s="239">
        <v>0</v>
      </c>
    </row>
    <row r="15" spans="1:6" ht="12.75">
      <c r="A15" s="230" t="s">
        <v>610</v>
      </c>
      <c r="B15" s="231" t="s">
        <v>611</v>
      </c>
      <c r="C15" s="241">
        <v>267000</v>
      </c>
      <c r="D15" s="242">
        <v>267000</v>
      </c>
      <c r="E15" s="232">
        <v>0</v>
      </c>
      <c r="F15" s="239">
        <v>0</v>
      </c>
    </row>
    <row r="16" spans="1:6" ht="12.75">
      <c r="A16" s="230" t="s">
        <v>612</v>
      </c>
      <c r="B16" s="231" t="s">
        <v>613</v>
      </c>
      <c r="C16" s="231"/>
      <c r="D16" s="232">
        <v>0</v>
      </c>
      <c r="E16" s="232">
        <v>0</v>
      </c>
      <c r="F16" s="239">
        <v>0</v>
      </c>
    </row>
    <row r="17" spans="1:6" ht="22.5" customHeight="1">
      <c r="A17" s="243" t="s">
        <v>614</v>
      </c>
      <c r="B17" s="244" t="s">
        <v>615</v>
      </c>
      <c r="C17" s="244"/>
      <c r="D17" s="245">
        <f>D18+D19</f>
        <v>0</v>
      </c>
      <c r="E17" s="245">
        <f>E18+E19</f>
        <v>0</v>
      </c>
      <c r="F17" s="246">
        <f>F18+F19</f>
        <v>0</v>
      </c>
    </row>
    <row r="18" spans="1:6" ht="12.75">
      <c r="A18" s="169"/>
      <c r="B18" s="247" t="s">
        <v>616</v>
      </c>
      <c r="C18" s="247"/>
      <c r="D18" s="248">
        <v>0</v>
      </c>
      <c r="E18" s="248">
        <v>0</v>
      </c>
      <c r="F18" s="249">
        <v>0</v>
      </c>
    </row>
    <row r="19" spans="1:6" ht="25.5">
      <c r="A19" s="169"/>
      <c r="B19" s="250" t="s">
        <v>617</v>
      </c>
      <c r="C19" s="250"/>
      <c r="D19" s="248">
        <v>0</v>
      </c>
      <c r="E19" s="248">
        <v>0</v>
      </c>
      <c r="F19" s="249">
        <v>0</v>
      </c>
    </row>
    <row r="20" spans="1:6" ht="12.75">
      <c r="A20" s="169"/>
      <c r="B20" s="247" t="s">
        <v>618</v>
      </c>
      <c r="C20" s="247"/>
      <c r="D20" s="248">
        <v>0</v>
      </c>
      <c r="E20" s="248">
        <v>0</v>
      </c>
      <c r="F20" s="249">
        <v>0</v>
      </c>
    </row>
    <row r="21" spans="1:6" ht="12.75">
      <c r="A21" s="169"/>
      <c r="B21" s="250" t="s">
        <v>619</v>
      </c>
      <c r="C21" s="250"/>
      <c r="D21" s="248">
        <v>0</v>
      </c>
      <c r="E21" s="248">
        <v>0</v>
      </c>
      <c r="F21" s="249">
        <v>0</v>
      </c>
    </row>
    <row r="22" spans="1:6" ht="12.75">
      <c r="A22" s="169"/>
      <c r="B22" s="247" t="s">
        <v>620</v>
      </c>
      <c r="C22" s="247"/>
      <c r="D22" s="248">
        <v>0</v>
      </c>
      <c r="E22" s="248">
        <v>0</v>
      </c>
      <c r="F22" s="249">
        <v>0</v>
      </c>
    </row>
    <row r="23" spans="1:6" ht="26.25" thickBot="1">
      <c r="A23" s="169"/>
      <c r="B23" s="250" t="s">
        <v>621</v>
      </c>
      <c r="C23" s="250"/>
      <c r="D23" s="248">
        <v>0</v>
      </c>
      <c r="E23" s="248">
        <v>0</v>
      </c>
      <c r="F23" s="249">
        <v>0</v>
      </c>
    </row>
    <row r="24" spans="1:6" ht="19.5" customHeight="1" thickBot="1">
      <c r="A24" s="251" t="s">
        <v>622</v>
      </c>
      <c r="B24" s="252" t="s">
        <v>623</v>
      </c>
      <c r="C24" s="253">
        <f>C11+C15+C17</f>
        <v>32983000</v>
      </c>
      <c r="D24" s="253">
        <f>D11+D15+D17</f>
        <v>21183000</v>
      </c>
      <c r="E24" s="253">
        <f>E11+E15+E17</f>
        <v>11916000</v>
      </c>
      <c r="F24" s="254">
        <f>F11+F15+F17</f>
        <v>6700000</v>
      </c>
    </row>
    <row r="25" spans="1:6" ht="21" customHeight="1" thickBot="1">
      <c r="A25" s="251" t="s">
        <v>624</v>
      </c>
      <c r="B25" s="252" t="s">
        <v>625</v>
      </c>
      <c r="C25" s="255">
        <v>336506409</v>
      </c>
      <c r="D25" s="253">
        <v>311351020</v>
      </c>
      <c r="E25" s="253">
        <v>325361816</v>
      </c>
      <c r="F25" s="256">
        <v>339352374</v>
      </c>
    </row>
    <row r="26" spans="1:6" ht="26.25" thickBot="1">
      <c r="A26" s="257" t="s">
        <v>626</v>
      </c>
      <c r="B26" s="258" t="s">
        <v>627</v>
      </c>
      <c r="C26" s="259">
        <f>SUM(C24/C25)</f>
        <v>0.09801596379104922</v>
      </c>
      <c r="D26" s="259">
        <f>SUM(D24/D25)</f>
        <v>0.06803574948943479</v>
      </c>
      <c r="E26" s="259">
        <f>SUM(E24/E25)</f>
        <v>0.03662384279291089</v>
      </c>
      <c r="F26" s="259">
        <f>SUM(F24/F25)</f>
        <v>0.019743489403141763</v>
      </c>
    </row>
  </sheetData>
  <mergeCells count="5">
    <mergeCell ref="A5:E5"/>
    <mergeCell ref="A7:A8"/>
    <mergeCell ref="B7:B8"/>
    <mergeCell ref="C7:C8"/>
    <mergeCell ref="D7:F7"/>
  </mergeCells>
  <printOptions horizontalCentered="1"/>
  <pageMargins left="0.984251968503937" right="0.7086614173228347" top="0.984251968503937" bottom="0.7874015748031497" header="0" footer="0.1968503937007874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A1" sqref="A1"/>
    </sheetView>
  </sheetViews>
  <sheetFormatPr defaultColWidth="9.140625" defaultRowHeight="12.75"/>
  <cols>
    <col min="1" max="1" width="8.28125" style="270" customWidth="1"/>
    <col min="2" max="2" width="60.28125" style="270" customWidth="1"/>
    <col min="3" max="3" width="15.421875" style="270" customWidth="1"/>
    <col min="4" max="4" width="17.28125" style="270" customWidth="1"/>
    <col min="5" max="5" width="15.28125" style="270" customWidth="1"/>
    <col min="6" max="6" width="15.8515625" style="270" customWidth="1"/>
    <col min="7" max="7" width="15.421875" style="270" customWidth="1"/>
    <col min="8" max="8" width="14.421875" style="270" customWidth="1"/>
    <col min="9" max="16384" width="9.140625" style="270" customWidth="1"/>
  </cols>
  <sheetData>
    <row r="1" spans="1:7" s="260" customFormat="1" ht="12.75">
      <c r="A1" s="148"/>
      <c r="D1" s="94"/>
      <c r="E1" s="95"/>
      <c r="F1" s="94" t="s">
        <v>628</v>
      </c>
      <c r="G1" s="261"/>
    </row>
    <row r="2" spans="1:8" s="260" customFormat="1" ht="12.75">
      <c r="A2" s="148"/>
      <c r="D2" s="94"/>
      <c r="E2" s="95"/>
      <c r="F2" s="94" t="s">
        <v>629</v>
      </c>
      <c r="G2" s="261"/>
      <c r="H2" s="3"/>
    </row>
    <row r="3" spans="1:8" s="260" customFormat="1" ht="12.75">
      <c r="A3" s="148"/>
      <c r="D3" s="94"/>
      <c r="E3" s="95"/>
      <c r="F3" s="1071" t="s">
        <v>2</v>
      </c>
      <c r="G3" s="1057"/>
      <c r="H3" s="3"/>
    </row>
    <row r="4" spans="1:8" s="264" customFormat="1" ht="20.25" customHeight="1">
      <c r="A4" s="1061" t="s">
        <v>630</v>
      </c>
      <c r="B4" s="1061"/>
      <c r="C4" s="1061"/>
      <c r="D4" s="1061"/>
      <c r="E4" s="262"/>
      <c r="F4" s="262"/>
      <c r="G4" s="262"/>
      <c r="H4" s="263" t="s">
        <v>183</v>
      </c>
    </row>
    <row r="5" spans="1:8" ht="15" customHeight="1" thickBot="1">
      <c r="A5" s="265"/>
      <c r="B5" s="265"/>
      <c r="C5" s="266"/>
      <c r="D5" s="266"/>
      <c r="E5" s="267"/>
      <c r="F5" s="268"/>
      <c r="G5" s="269"/>
      <c r="H5" s="3"/>
    </row>
    <row r="6" spans="1:8" ht="13.5" customHeight="1" thickBot="1">
      <c r="A6" s="271" t="s">
        <v>631</v>
      </c>
      <c r="B6" s="271" t="s">
        <v>33</v>
      </c>
      <c r="C6" s="271" t="s">
        <v>186</v>
      </c>
      <c r="D6" s="1072" t="s">
        <v>632</v>
      </c>
      <c r="E6" s="1075" t="s">
        <v>633</v>
      </c>
      <c r="F6" s="1076"/>
      <c r="G6" s="1076"/>
      <c r="H6" s="1077"/>
    </row>
    <row r="7" spans="1:8" ht="12.75">
      <c r="A7" s="272"/>
      <c r="B7" s="272"/>
      <c r="C7" s="272"/>
      <c r="D7" s="1073"/>
      <c r="E7" s="273" t="s">
        <v>599</v>
      </c>
      <c r="F7" s="273" t="s">
        <v>600</v>
      </c>
      <c r="G7" s="273" t="s">
        <v>601</v>
      </c>
      <c r="H7" s="274" t="s">
        <v>634</v>
      </c>
    </row>
    <row r="8" spans="1:8" ht="16.5" customHeight="1">
      <c r="A8" s="275"/>
      <c r="B8" s="275"/>
      <c r="C8" s="275"/>
      <c r="D8" s="1074"/>
      <c r="E8" s="275"/>
      <c r="F8" s="275"/>
      <c r="G8" s="275"/>
      <c r="H8" s="276"/>
    </row>
    <row r="9" spans="1:8" ht="11.25" customHeight="1" thickBot="1">
      <c r="A9" s="277">
        <v>1</v>
      </c>
      <c r="B9" s="277">
        <v>2</v>
      </c>
      <c r="C9" s="278">
        <v>3</v>
      </c>
      <c r="D9" s="279">
        <v>4</v>
      </c>
      <c r="E9" s="280">
        <v>5</v>
      </c>
      <c r="F9" s="279">
        <v>6</v>
      </c>
      <c r="G9" s="281">
        <v>7</v>
      </c>
      <c r="H9" s="282">
        <v>8</v>
      </c>
    </row>
    <row r="10" spans="1:8" ht="20.25" customHeight="1">
      <c r="A10" s="283" t="s">
        <v>602</v>
      </c>
      <c r="B10" s="284" t="s">
        <v>635</v>
      </c>
      <c r="C10" s="285">
        <f>SUM(D10:G10)</f>
        <v>11800000</v>
      </c>
      <c r="D10" s="286">
        <v>5000000</v>
      </c>
      <c r="E10" s="287">
        <v>6800000</v>
      </c>
      <c r="F10" s="288">
        <v>0</v>
      </c>
      <c r="G10" s="289">
        <v>0</v>
      </c>
      <c r="H10" s="290">
        <v>0</v>
      </c>
    </row>
    <row r="11" spans="1:8" ht="16.5" customHeight="1">
      <c r="A11" s="283" t="s">
        <v>605</v>
      </c>
      <c r="B11" s="284" t="s">
        <v>636</v>
      </c>
      <c r="C11" s="291">
        <f>SUM(D11:G11)</f>
        <v>8000000</v>
      </c>
      <c r="D11" s="286">
        <v>2000000</v>
      </c>
      <c r="E11" s="292">
        <v>2000000</v>
      </c>
      <c r="F11" s="292">
        <v>4000000</v>
      </c>
      <c r="G11" s="293">
        <v>0</v>
      </c>
      <c r="H11" s="290">
        <v>0</v>
      </c>
    </row>
    <row r="12" spans="1:8" ht="18" customHeight="1">
      <c r="A12" s="283" t="s">
        <v>608</v>
      </c>
      <c r="B12" s="284" t="s">
        <v>637</v>
      </c>
      <c r="C12" s="294">
        <f>SUM(D12:H12)</f>
        <v>7216000</v>
      </c>
      <c r="D12" s="295">
        <v>2000000</v>
      </c>
      <c r="E12" s="296">
        <v>2000000</v>
      </c>
      <c r="F12" s="296">
        <v>2000000</v>
      </c>
      <c r="G12" s="297">
        <v>1216000</v>
      </c>
      <c r="H12" s="298">
        <v>0</v>
      </c>
    </row>
    <row r="13" spans="1:8" ht="16.5" customHeight="1">
      <c r="A13" s="283" t="s">
        <v>610</v>
      </c>
      <c r="B13" s="284" t="s">
        <v>638</v>
      </c>
      <c r="C13" s="294">
        <v>14700000</v>
      </c>
      <c r="D13" s="299">
        <v>0</v>
      </c>
      <c r="E13" s="296">
        <v>1000000</v>
      </c>
      <c r="F13" s="296">
        <v>3000000</v>
      </c>
      <c r="G13" s="297">
        <v>4000000</v>
      </c>
      <c r="H13" s="300">
        <v>6700000</v>
      </c>
    </row>
    <row r="14" spans="1:8" ht="31.5" customHeight="1">
      <c r="A14" s="301" t="s">
        <v>612</v>
      </c>
      <c r="B14" s="284" t="s">
        <v>639</v>
      </c>
      <c r="C14" s="291">
        <v>34537750</v>
      </c>
      <c r="D14" s="302"/>
      <c r="E14" s="303">
        <v>34537750</v>
      </c>
      <c r="F14" s="304"/>
      <c r="G14" s="303"/>
      <c r="H14" s="305"/>
    </row>
    <row r="15" spans="1:8" ht="18.75" customHeight="1">
      <c r="A15" s="306" t="s">
        <v>614</v>
      </c>
      <c r="B15" s="307" t="s">
        <v>640</v>
      </c>
      <c r="C15" s="291">
        <f>SUM(D15:H15)</f>
        <v>76253750</v>
      </c>
      <c r="D15" s="308">
        <f>SUM(D10:D13)</f>
        <v>9000000</v>
      </c>
      <c r="E15" s="303">
        <f>SUM(E10:E14)</f>
        <v>46337750</v>
      </c>
      <c r="F15" s="303">
        <f>SUM(F10:F14)</f>
        <v>9000000</v>
      </c>
      <c r="G15" s="303">
        <f>SUM(G10:G14)</f>
        <v>5216000</v>
      </c>
      <c r="H15" s="303">
        <f>SUM(H10:H14)</f>
        <v>6700000</v>
      </c>
    </row>
    <row r="16" spans="1:8" ht="15" customHeight="1">
      <c r="A16" s="301" t="s">
        <v>622</v>
      </c>
      <c r="B16" s="309" t="s">
        <v>641</v>
      </c>
      <c r="C16" s="310">
        <f>SUM(D16:H16)</f>
        <v>6771920</v>
      </c>
      <c r="D16" s="311">
        <v>2200000</v>
      </c>
      <c r="E16" s="312">
        <v>2200000</v>
      </c>
      <c r="F16" s="312">
        <f>SUM(E19*0.06)</f>
        <v>1254960</v>
      </c>
      <c r="G16" s="312">
        <f>SUM(F19*0.06)</f>
        <v>714960</v>
      </c>
      <c r="H16" s="313">
        <f>SUM(G19*0.06)</f>
        <v>402000</v>
      </c>
    </row>
    <row r="17" spans="1:8" ht="15" customHeight="1">
      <c r="A17" s="314" t="s">
        <v>624</v>
      </c>
      <c r="B17" s="309" t="s">
        <v>642</v>
      </c>
      <c r="C17" s="315"/>
      <c r="D17" s="316"/>
      <c r="E17" s="317">
        <v>300000</v>
      </c>
      <c r="F17" s="317"/>
      <c r="G17" s="317"/>
      <c r="H17" s="318"/>
    </row>
    <row r="18" spans="1:8" ht="17.25" customHeight="1" thickBot="1">
      <c r="A18" s="319" t="s">
        <v>626</v>
      </c>
      <c r="B18" s="320" t="s">
        <v>643</v>
      </c>
      <c r="C18" s="321"/>
      <c r="D18" s="322">
        <v>1116000</v>
      </c>
      <c r="E18" s="323">
        <v>2000000</v>
      </c>
      <c r="F18" s="324">
        <v>0</v>
      </c>
      <c r="G18" s="324">
        <v>0</v>
      </c>
      <c r="H18" s="325">
        <v>0</v>
      </c>
    </row>
    <row r="19" spans="1:8" ht="18" customHeight="1" thickTop="1">
      <c r="A19" s="326" t="s">
        <v>644</v>
      </c>
      <c r="B19" s="327" t="s">
        <v>645</v>
      </c>
      <c r="C19" s="328"/>
      <c r="D19" s="329">
        <f>SUM(C10+C11+C12+C13)-D15</f>
        <v>32716000</v>
      </c>
      <c r="E19" s="330">
        <f>D19+C14-E15</f>
        <v>20916000</v>
      </c>
      <c r="F19" s="330">
        <f>SUM(E19-F15)</f>
        <v>11916000</v>
      </c>
      <c r="G19" s="330">
        <f>SUM(F19-G15)</f>
        <v>6700000</v>
      </c>
      <c r="H19" s="331">
        <f>SUM(G19-H15)</f>
        <v>0</v>
      </c>
    </row>
    <row r="20" spans="1:8" ht="23.25" customHeight="1">
      <c r="A20" s="301" t="s">
        <v>646</v>
      </c>
      <c r="B20" s="309" t="s">
        <v>647</v>
      </c>
      <c r="C20" s="310"/>
      <c r="D20" s="311">
        <v>267000</v>
      </c>
      <c r="E20" s="312">
        <v>267000</v>
      </c>
      <c r="F20" s="332"/>
      <c r="G20" s="332"/>
      <c r="H20" s="333"/>
    </row>
    <row r="21" spans="1:8" ht="12.75">
      <c r="A21" s="306" t="s">
        <v>648</v>
      </c>
      <c r="B21" s="307" t="s">
        <v>649</v>
      </c>
      <c r="C21" s="291"/>
      <c r="D21" s="334">
        <f>SUM(D19+D20)</f>
        <v>32983000</v>
      </c>
      <c r="E21" s="332">
        <f>SUM(E19:E20)</f>
        <v>21183000</v>
      </c>
      <c r="F21" s="332">
        <f>SUM(F19+F20)</f>
        <v>11916000</v>
      </c>
      <c r="G21" s="332">
        <f>SUM(G19+G20)</f>
        <v>6700000</v>
      </c>
      <c r="H21" s="333">
        <f>SUM(H19+H20)</f>
        <v>0</v>
      </c>
    </row>
    <row r="22" spans="1:8" ht="26.25" customHeight="1">
      <c r="A22" s="314" t="s">
        <v>650</v>
      </c>
      <c r="B22" s="335" t="s">
        <v>651</v>
      </c>
      <c r="C22" s="336"/>
      <c r="D22" s="316">
        <f>SUM(D15+D16+D18)</f>
        <v>12316000</v>
      </c>
      <c r="E22" s="317">
        <f>SUM(E15+E16+E17+E18)</f>
        <v>50837750</v>
      </c>
      <c r="F22" s="317">
        <f>SUM(F15+F16+F18)</f>
        <v>10254960</v>
      </c>
      <c r="G22" s="317">
        <f>SUM(G15+G16+G18)</f>
        <v>5930960</v>
      </c>
      <c r="H22" s="318">
        <f>SUM(H15+H16+H18)</f>
        <v>7102000</v>
      </c>
    </row>
    <row r="23" spans="1:8" ht="18.75" customHeight="1">
      <c r="A23" s="283" t="s">
        <v>652</v>
      </c>
      <c r="B23" s="337" t="s">
        <v>653</v>
      </c>
      <c r="C23" s="294"/>
      <c r="D23" s="286">
        <v>336506409</v>
      </c>
      <c r="E23" s="292">
        <v>311351020</v>
      </c>
      <c r="F23" s="292">
        <f>SUM(E23*1.045)</f>
        <v>325361815.9</v>
      </c>
      <c r="G23" s="292">
        <f>SUM(F23*1.043)</f>
        <v>339352373.9837</v>
      </c>
      <c r="H23" s="292">
        <f>SUM(G23*1.042)</f>
        <v>353605173.69101536</v>
      </c>
    </row>
    <row r="24" spans="1:8" ht="18.75" customHeight="1">
      <c r="A24" s="283" t="s">
        <v>654</v>
      </c>
      <c r="B24" s="337" t="s">
        <v>655</v>
      </c>
      <c r="C24" s="294"/>
      <c r="D24" s="286"/>
      <c r="E24" s="292">
        <v>21336240</v>
      </c>
      <c r="F24" s="292"/>
      <c r="G24" s="292"/>
      <c r="H24" s="338"/>
    </row>
    <row r="25" spans="1:8" ht="27.75" customHeight="1">
      <c r="A25" s="283" t="s">
        <v>656</v>
      </c>
      <c r="B25" s="337" t="s">
        <v>657</v>
      </c>
      <c r="C25" s="294"/>
      <c r="D25" s="286"/>
      <c r="E25" s="292">
        <v>1393692</v>
      </c>
      <c r="F25" s="292"/>
      <c r="G25" s="292"/>
      <c r="H25" s="338"/>
    </row>
    <row r="26" spans="1:8" ht="76.5">
      <c r="A26" s="339" t="s">
        <v>658</v>
      </c>
      <c r="B26" s="337" t="s">
        <v>659</v>
      </c>
      <c r="C26" s="294"/>
      <c r="D26" s="340">
        <f>SUM(D22)/D23</f>
        <v>0.036599600098552655</v>
      </c>
      <c r="E26" s="341">
        <f>SUM(E22-E14)/E23</f>
        <v>0.05235248627096195</v>
      </c>
      <c r="F26" s="341">
        <f>SUM(F22-F14)/F23</f>
        <v>0.0315186340217374</v>
      </c>
      <c r="G26" s="341">
        <f>SUM(G22-G14)/G23</f>
        <v>0.01747729043523615</v>
      </c>
      <c r="H26" s="341">
        <f>SUM(H22-H14)/H23</f>
        <v>0.02008454776231814</v>
      </c>
    </row>
    <row r="27" spans="1:8" ht="28.5" customHeight="1" thickBot="1">
      <c r="A27" s="342" t="s">
        <v>660</v>
      </c>
      <c r="B27" s="343" t="s">
        <v>661</v>
      </c>
      <c r="C27" s="344"/>
      <c r="D27" s="345">
        <f>SUM(D21/D23)</f>
        <v>0.09801596379104922</v>
      </c>
      <c r="E27" s="345">
        <f>SUM(E21/E23)</f>
        <v>0.06803574948943479</v>
      </c>
      <c r="F27" s="345">
        <f>SUM(F21/F23)</f>
        <v>0.036623842804167236</v>
      </c>
      <c r="G27" s="345">
        <f>SUM(G21/G23)</f>
        <v>0.019743489404090094</v>
      </c>
      <c r="H27" s="345">
        <f>SUM(H21/H23)</f>
        <v>0</v>
      </c>
    </row>
    <row r="28" spans="1:8" ht="42.75" customHeight="1" thickBot="1">
      <c r="A28" s="342" t="s">
        <v>662</v>
      </c>
      <c r="B28" s="343" t="s">
        <v>665</v>
      </c>
      <c r="C28" s="344"/>
      <c r="D28" s="346">
        <f>SUM(D25)/D23*100%</f>
        <v>0</v>
      </c>
      <c r="E28" s="346">
        <f>SUM(E25)/E23*100%</f>
        <v>0.004476272472144141</v>
      </c>
      <c r="F28" s="346">
        <f>SUM(F25)/F23*100%</f>
        <v>0</v>
      </c>
      <c r="G28" s="346">
        <f>SUM(G25)/G23*100%</f>
        <v>0</v>
      </c>
      <c r="H28" s="346">
        <f>SUM(H25)/H23*100%</f>
        <v>0</v>
      </c>
    </row>
    <row r="29" spans="1:8" ht="12.75">
      <c r="A29" s="347" t="s">
        <v>666</v>
      </c>
      <c r="B29" s="347"/>
      <c r="H29" s="270" t="s">
        <v>308</v>
      </c>
    </row>
  </sheetData>
  <mergeCells count="4">
    <mergeCell ref="F3:G3"/>
    <mergeCell ref="A4:D4"/>
    <mergeCell ref="D6:D8"/>
    <mergeCell ref="E6:H6"/>
  </mergeCells>
  <printOptions/>
  <pageMargins left="0.984251968503937" right="0.7086614173228347" top="0.7874015748031497" bottom="0.984251968503937" header="0" footer="0.1968503937007874"/>
  <pageSetup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workbookViewId="0" topLeftCell="A1">
      <selection activeCell="O92" sqref="O92:P94"/>
    </sheetView>
  </sheetViews>
  <sheetFormatPr defaultColWidth="9.140625" defaultRowHeight="12.75"/>
  <cols>
    <col min="1" max="1" width="8.140625" style="348" customWidth="1"/>
    <col min="2" max="2" width="8.7109375" style="348" customWidth="1"/>
    <col min="3" max="3" width="35.00390625" style="3" customWidth="1"/>
    <col min="4" max="4" width="21.140625" style="3" customWidth="1"/>
    <col min="5" max="5" width="10.421875" style="3" customWidth="1"/>
    <col min="6" max="6" width="11.28125" style="3" customWidth="1"/>
    <col min="7" max="7" width="12.8515625" style="348" customWidth="1"/>
    <col min="8" max="8" width="12.8515625" style="3" customWidth="1"/>
    <col min="9" max="9" width="15.00390625" style="3" customWidth="1"/>
    <col min="10" max="10" width="10.00390625" style="3" customWidth="1"/>
    <col min="11" max="11" width="11.140625" style="3" customWidth="1"/>
    <col min="12" max="12" width="10.00390625" style="3" customWidth="1"/>
    <col min="13" max="13" width="9.8515625" style="3" customWidth="1"/>
    <col min="14" max="14" width="10.00390625" style="3" customWidth="1"/>
    <col min="15" max="15" width="12.7109375" style="3" customWidth="1"/>
    <col min="16" max="16384" width="10.00390625" style="3" customWidth="1"/>
  </cols>
  <sheetData>
    <row r="1" ht="12.75">
      <c r="K1" s="349" t="s">
        <v>667</v>
      </c>
    </row>
    <row r="2" ht="12.75">
      <c r="K2" s="349" t="s">
        <v>180</v>
      </c>
    </row>
    <row r="3" ht="12.75">
      <c r="K3" s="95" t="s">
        <v>2</v>
      </c>
    </row>
    <row r="4" spans="1:16" s="270" customFormat="1" ht="13.5">
      <c r="A4" s="350"/>
      <c r="B4" s="350"/>
      <c r="C4" s="351"/>
      <c r="D4" s="352"/>
      <c r="E4" s="350"/>
      <c r="F4" s="353"/>
      <c r="G4" s="353"/>
      <c r="H4" s="353"/>
      <c r="I4" s="354"/>
      <c r="J4" s="354"/>
      <c r="K4" s="354"/>
      <c r="L4" s="354"/>
      <c r="M4" s="354"/>
      <c r="N4" s="355"/>
      <c r="O4" s="355"/>
      <c r="P4" s="356"/>
    </row>
    <row r="5" spans="1:13" ht="18.75">
      <c r="A5" s="1035" t="s">
        <v>668</v>
      </c>
      <c r="B5" s="1035"/>
      <c r="C5" s="1035"/>
      <c r="D5" s="1035"/>
      <c r="E5" s="1035"/>
      <c r="F5" s="1035"/>
      <c r="G5" s="1035"/>
      <c r="H5" s="1035"/>
      <c r="I5" s="1035"/>
      <c r="J5" s="1035"/>
      <c r="K5" s="1035"/>
      <c r="L5" s="1035"/>
      <c r="M5" s="1035"/>
    </row>
    <row r="6" spans="1:13" ht="12.75">
      <c r="A6" s="1036"/>
      <c r="B6" s="1036"/>
      <c r="C6" s="1036"/>
      <c r="D6" s="1036"/>
      <c r="E6" s="1036"/>
      <c r="F6" s="1036"/>
      <c r="G6" s="1036"/>
      <c r="H6" s="1036"/>
      <c r="I6" s="1036"/>
      <c r="J6" s="1036"/>
      <c r="K6" s="1036"/>
      <c r="L6" s="1036"/>
      <c r="M6" s="1036"/>
    </row>
    <row r="7" spans="3:13" ht="12.75">
      <c r="C7" s="348"/>
      <c r="D7" s="348"/>
      <c r="E7" s="348"/>
      <c r="F7" s="348"/>
      <c r="H7" s="348"/>
      <c r="I7" s="348"/>
      <c r="J7" s="348"/>
      <c r="K7" s="348"/>
      <c r="L7" s="348" t="s">
        <v>183</v>
      </c>
      <c r="M7" s="348"/>
    </row>
    <row r="8" spans="3:13" ht="0.75" customHeight="1">
      <c r="C8" s="348"/>
      <c r="D8" s="348"/>
      <c r="E8" s="348"/>
      <c r="F8" s="348"/>
      <c r="H8" s="348"/>
      <c r="I8" s="348"/>
      <c r="J8" s="348"/>
      <c r="L8" s="348"/>
      <c r="M8" s="348"/>
    </row>
    <row r="9" spans="1:13" ht="12.75">
      <c r="A9" s="1078" t="s">
        <v>669</v>
      </c>
      <c r="B9" s="1078" t="s">
        <v>670</v>
      </c>
      <c r="C9" s="1078" t="s">
        <v>671</v>
      </c>
      <c r="D9" s="1078" t="s">
        <v>672</v>
      </c>
      <c r="E9" s="1078" t="s">
        <v>673</v>
      </c>
      <c r="F9" s="1078" t="s">
        <v>674</v>
      </c>
      <c r="G9" s="1078" t="s">
        <v>675</v>
      </c>
      <c r="H9" s="1078" t="s">
        <v>676</v>
      </c>
      <c r="I9" s="1078" t="s">
        <v>677</v>
      </c>
      <c r="J9" s="1031" t="s">
        <v>678</v>
      </c>
      <c r="K9" s="1032"/>
      <c r="L9" s="1033"/>
      <c r="M9" s="1034" t="s">
        <v>679</v>
      </c>
    </row>
    <row r="10" spans="1:13" ht="51">
      <c r="A10" s="1078"/>
      <c r="B10" s="1078"/>
      <c r="C10" s="1078"/>
      <c r="D10" s="1078"/>
      <c r="E10" s="1078"/>
      <c r="F10" s="1078"/>
      <c r="G10" s="1078"/>
      <c r="H10" s="1078"/>
      <c r="I10" s="1078"/>
      <c r="J10" s="357" t="s">
        <v>680</v>
      </c>
      <c r="K10" s="357" t="s">
        <v>681</v>
      </c>
      <c r="L10" s="357" t="s">
        <v>682</v>
      </c>
      <c r="M10" s="1034"/>
    </row>
    <row r="11" spans="1:13" ht="13.5">
      <c r="A11" s="360">
        <v>1</v>
      </c>
      <c r="B11" s="360">
        <v>2</v>
      </c>
      <c r="C11" s="360">
        <v>3</v>
      </c>
      <c r="D11" s="360">
        <v>4</v>
      </c>
      <c r="E11" s="360">
        <v>5</v>
      </c>
      <c r="F11" s="360">
        <v>6</v>
      </c>
      <c r="G11" s="360">
        <v>7</v>
      </c>
      <c r="H11" s="360">
        <v>8</v>
      </c>
      <c r="I11" s="360">
        <v>9</v>
      </c>
      <c r="J11" s="360">
        <v>10</v>
      </c>
      <c r="K11" s="360">
        <v>11</v>
      </c>
      <c r="L11" s="360">
        <v>12</v>
      </c>
      <c r="M11" s="360">
        <v>13</v>
      </c>
    </row>
    <row r="12" spans="1:13" ht="13.5">
      <c r="A12" s="360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1"/>
    </row>
    <row r="13" spans="1:13" ht="24.75" customHeight="1">
      <c r="A13" s="359">
        <v>1</v>
      </c>
      <c r="B13" s="362" t="s">
        <v>683</v>
      </c>
      <c r="C13" s="363" t="s">
        <v>188</v>
      </c>
      <c r="D13" s="364"/>
      <c r="E13" s="359" t="s">
        <v>684</v>
      </c>
      <c r="F13" s="359" t="s">
        <v>684</v>
      </c>
      <c r="G13" s="365">
        <f>G15+G17</f>
        <v>73943042</v>
      </c>
      <c r="H13" s="366" t="s">
        <v>684</v>
      </c>
      <c r="I13" s="367">
        <f>I15+I17</f>
        <v>4533000</v>
      </c>
      <c r="J13" s="367">
        <f>J15+J17</f>
        <v>4400000</v>
      </c>
      <c r="K13" s="367">
        <f>K15+K17</f>
        <v>133000</v>
      </c>
      <c r="L13" s="367">
        <f>L15+L17</f>
        <v>0</v>
      </c>
      <c r="M13" s="367">
        <f>M15+M17</f>
        <v>0</v>
      </c>
    </row>
    <row r="14" spans="1:13" ht="12.75">
      <c r="A14" s="359"/>
      <c r="B14" s="362"/>
      <c r="C14" s="363"/>
      <c r="D14" s="364"/>
      <c r="E14" s="359"/>
      <c r="F14" s="359"/>
      <c r="G14" s="365"/>
      <c r="H14" s="366"/>
      <c r="I14" s="367"/>
      <c r="J14" s="367"/>
      <c r="K14" s="367"/>
      <c r="L14" s="367"/>
      <c r="M14" s="367"/>
    </row>
    <row r="15" spans="1:13" ht="38.25" customHeight="1">
      <c r="A15" s="368">
        <v>2</v>
      </c>
      <c r="B15" s="369" t="s">
        <v>58</v>
      </c>
      <c r="C15" s="364" t="s">
        <v>685</v>
      </c>
      <c r="D15" s="364" t="s">
        <v>686</v>
      </c>
      <c r="E15" s="368">
        <v>2005</v>
      </c>
      <c r="F15" s="370">
        <v>133000</v>
      </c>
      <c r="G15" s="371">
        <v>0</v>
      </c>
      <c r="H15" s="372">
        <v>0</v>
      </c>
      <c r="I15" s="236">
        <f>J15+K15</f>
        <v>133000</v>
      </c>
      <c r="J15" s="373">
        <v>0</v>
      </c>
      <c r="K15" s="373">
        <v>133000</v>
      </c>
      <c r="L15" s="373">
        <v>0</v>
      </c>
      <c r="M15" s="373">
        <v>0</v>
      </c>
    </row>
    <row r="16" spans="1:13" ht="12.75">
      <c r="A16" s="374"/>
      <c r="B16" s="374"/>
      <c r="C16" s="361"/>
      <c r="D16" s="361"/>
      <c r="E16" s="374"/>
      <c r="F16" s="361"/>
      <c r="G16" s="374"/>
      <c r="H16" s="361"/>
      <c r="I16" s="236"/>
      <c r="J16" s="236"/>
      <c r="K16" s="236"/>
      <c r="L16" s="236"/>
      <c r="M16" s="361"/>
    </row>
    <row r="17" spans="1:13" ht="38.25" customHeight="1">
      <c r="A17" s="368">
        <v>3</v>
      </c>
      <c r="B17" s="375" t="s">
        <v>128</v>
      </c>
      <c r="C17" s="364" t="s">
        <v>687</v>
      </c>
      <c r="D17" s="364" t="s">
        <v>686</v>
      </c>
      <c r="E17" s="368" t="s">
        <v>688</v>
      </c>
      <c r="F17" s="241">
        <v>103915200</v>
      </c>
      <c r="G17" s="371">
        <v>73943042</v>
      </c>
      <c r="H17" s="376">
        <f>G17/F17*100</f>
        <v>71.15709925015781</v>
      </c>
      <c r="I17" s="236">
        <f>J17+K17</f>
        <v>4400000</v>
      </c>
      <c r="J17" s="236">
        <v>4400000</v>
      </c>
      <c r="K17" s="236">
        <v>0</v>
      </c>
      <c r="L17" s="236">
        <v>0</v>
      </c>
      <c r="M17" s="361">
        <v>0</v>
      </c>
    </row>
    <row r="18" spans="1:13" ht="12.75">
      <c r="A18" s="374"/>
      <c r="B18" s="375"/>
      <c r="C18" s="364"/>
      <c r="D18" s="364"/>
      <c r="E18" s="374"/>
      <c r="F18" s="373"/>
      <c r="G18" s="377"/>
      <c r="H18" s="376"/>
      <c r="I18" s="236"/>
      <c r="J18" s="236"/>
      <c r="K18" s="236"/>
      <c r="L18" s="236"/>
      <c r="M18" s="361"/>
    </row>
    <row r="19" spans="1:13" ht="28.5" customHeight="1">
      <c r="A19" s="362">
        <v>4</v>
      </c>
      <c r="B19" s="378" t="s">
        <v>139</v>
      </c>
      <c r="C19" s="363" t="s">
        <v>212</v>
      </c>
      <c r="D19" s="363"/>
      <c r="E19" s="359" t="s">
        <v>684</v>
      </c>
      <c r="F19" s="379">
        <f>F21</f>
        <v>1050760</v>
      </c>
      <c r="G19" s="380">
        <f>G21</f>
        <v>0</v>
      </c>
      <c r="H19" s="359" t="s">
        <v>684</v>
      </c>
      <c r="I19" s="381">
        <f>I21</f>
        <v>1050760</v>
      </c>
      <c r="J19" s="381">
        <f>J21</f>
        <v>1050760</v>
      </c>
      <c r="K19" s="381">
        <f>K21</f>
        <v>0</v>
      </c>
      <c r="L19" s="381">
        <f>L21</f>
        <v>0</v>
      </c>
      <c r="M19" s="381">
        <f>M21</f>
        <v>0</v>
      </c>
    </row>
    <row r="20" spans="1:13" ht="8.25" customHeight="1">
      <c r="A20" s="374"/>
      <c r="B20" s="375"/>
      <c r="C20" s="364"/>
      <c r="D20" s="364"/>
      <c r="E20" s="374"/>
      <c r="F20" s="373"/>
      <c r="G20" s="377"/>
      <c r="H20" s="376"/>
      <c r="I20" s="236"/>
      <c r="J20" s="236"/>
      <c r="K20" s="236"/>
      <c r="L20" s="236"/>
      <c r="M20" s="361"/>
    </row>
    <row r="21" spans="1:13" ht="36.75" customHeight="1">
      <c r="A21" s="374">
        <v>5</v>
      </c>
      <c r="B21" s="375" t="s">
        <v>141</v>
      </c>
      <c r="C21" s="364" t="s">
        <v>689</v>
      </c>
      <c r="D21" s="364" t="s">
        <v>690</v>
      </c>
      <c r="E21" s="374">
        <v>2005</v>
      </c>
      <c r="F21" s="373">
        <v>1050760</v>
      </c>
      <c r="G21" s="377">
        <v>0</v>
      </c>
      <c r="H21" s="376">
        <f>G21/F21*100</f>
        <v>0</v>
      </c>
      <c r="I21" s="236">
        <f>J21+K21</f>
        <v>1050760</v>
      </c>
      <c r="J21" s="236">
        <v>1050760</v>
      </c>
      <c r="K21" s="236">
        <v>0</v>
      </c>
      <c r="L21" s="236">
        <v>0</v>
      </c>
      <c r="M21" s="361">
        <v>0</v>
      </c>
    </row>
    <row r="22" spans="1:13" ht="7.5" customHeight="1">
      <c r="A22" s="374"/>
      <c r="B22" s="374"/>
      <c r="C22" s="382"/>
      <c r="D22" s="382"/>
      <c r="E22" s="374"/>
      <c r="F22" s="382"/>
      <c r="G22" s="374"/>
      <c r="H22" s="382"/>
      <c r="I22" s="236"/>
      <c r="J22" s="236"/>
      <c r="K22" s="236"/>
      <c r="L22" s="236"/>
      <c r="M22" s="361"/>
    </row>
    <row r="23" spans="1:13" ht="21.75" customHeight="1">
      <c r="A23" s="359">
        <v>6</v>
      </c>
      <c r="B23" s="359">
        <v>600</v>
      </c>
      <c r="C23" s="363" t="s">
        <v>226</v>
      </c>
      <c r="D23" s="359" t="s">
        <v>684</v>
      </c>
      <c r="E23" s="359" t="s">
        <v>684</v>
      </c>
      <c r="F23" s="359" t="s">
        <v>684</v>
      </c>
      <c r="G23" s="365">
        <f>G25+G27</f>
        <v>29272680</v>
      </c>
      <c r="H23" s="359" t="s">
        <v>684</v>
      </c>
      <c r="I23" s="381">
        <f>I25+I27</f>
        <v>7515000</v>
      </c>
      <c r="J23" s="381">
        <f>J25+J27</f>
        <v>0</v>
      </c>
      <c r="K23" s="381">
        <f>K25+K27</f>
        <v>7515000</v>
      </c>
      <c r="L23" s="381">
        <f>L25+L27</f>
        <v>0</v>
      </c>
      <c r="M23" s="381">
        <f>M25+M27</f>
        <v>0</v>
      </c>
    </row>
    <row r="24" spans="1:13" ht="7.5" customHeight="1">
      <c r="A24" s="368"/>
      <c r="B24" s="368"/>
      <c r="C24" s="364"/>
      <c r="D24" s="364"/>
      <c r="E24" s="368"/>
      <c r="F24" s="368"/>
      <c r="G24" s="371"/>
      <c r="H24" s="368"/>
      <c r="I24" s="236"/>
      <c r="J24" s="236"/>
      <c r="K24" s="236"/>
      <c r="L24" s="236"/>
      <c r="M24" s="361"/>
    </row>
    <row r="25" spans="1:13" ht="25.5" customHeight="1">
      <c r="A25" s="368">
        <v>7</v>
      </c>
      <c r="B25" s="368">
        <v>60001</v>
      </c>
      <c r="C25" s="364" t="s">
        <v>691</v>
      </c>
      <c r="D25" s="364" t="s">
        <v>690</v>
      </c>
      <c r="E25" s="368" t="s">
        <v>692</v>
      </c>
      <c r="F25" s="371">
        <v>39030240</v>
      </c>
      <c r="G25" s="371">
        <v>29272680</v>
      </c>
      <c r="H25" s="383">
        <f>G25/F25*100</f>
        <v>75</v>
      </c>
      <c r="I25" s="236">
        <f>J25+K25+L25</f>
        <v>7000000</v>
      </c>
      <c r="J25" s="236">
        <v>0</v>
      </c>
      <c r="K25" s="236">
        <v>7000000</v>
      </c>
      <c r="L25" s="236">
        <v>0</v>
      </c>
      <c r="M25" s="361">
        <v>0</v>
      </c>
    </row>
    <row r="26" spans="1:13" ht="7.5" customHeight="1">
      <c r="A26" s="368"/>
      <c r="B26" s="368"/>
      <c r="C26" s="364"/>
      <c r="D26" s="364"/>
      <c r="E26" s="368"/>
      <c r="F26" s="368"/>
      <c r="G26" s="371"/>
      <c r="H26" s="368"/>
      <c r="I26" s="236"/>
      <c r="J26" s="236"/>
      <c r="K26" s="236"/>
      <c r="L26" s="236"/>
      <c r="M26" s="361"/>
    </row>
    <row r="27" spans="1:13" ht="36.75" customHeight="1">
      <c r="A27" s="368">
        <v>8</v>
      </c>
      <c r="B27" s="368">
        <v>60013</v>
      </c>
      <c r="C27" s="364" t="s">
        <v>693</v>
      </c>
      <c r="D27" s="364" t="s">
        <v>694</v>
      </c>
      <c r="E27" s="368">
        <v>2005</v>
      </c>
      <c r="F27" s="241">
        <v>515000</v>
      </c>
      <c r="G27" s="371">
        <v>0</v>
      </c>
      <c r="H27" s="376">
        <f>G27/F27*100</f>
        <v>0</v>
      </c>
      <c r="I27" s="236">
        <f>J27+K27</f>
        <v>515000</v>
      </c>
      <c r="J27" s="236">
        <v>0</v>
      </c>
      <c r="K27" s="236">
        <v>515000</v>
      </c>
      <c r="L27" s="236">
        <v>0</v>
      </c>
      <c r="M27" s="361">
        <v>0</v>
      </c>
    </row>
    <row r="28" spans="1:13" ht="6" customHeight="1">
      <c r="A28" s="368"/>
      <c r="B28" s="368"/>
      <c r="C28" s="364"/>
      <c r="D28" s="364"/>
      <c r="E28" s="368"/>
      <c r="F28" s="241"/>
      <c r="G28" s="371"/>
      <c r="H28" s="376"/>
      <c r="I28" s="236"/>
      <c r="J28" s="236"/>
      <c r="K28" s="236"/>
      <c r="L28" s="236"/>
      <c r="M28" s="361"/>
    </row>
    <row r="29" spans="1:13" ht="21.75" customHeight="1">
      <c r="A29" s="359">
        <v>9</v>
      </c>
      <c r="B29" s="359">
        <v>750</v>
      </c>
      <c r="C29" s="363" t="s">
        <v>249</v>
      </c>
      <c r="D29" s="363"/>
      <c r="E29" s="359" t="s">
        <v>684</v>
      </c>
      <c r="F29" s="359" t="s">
        <v>684</v>
      </c>
      <c r="G29" s="365">
        <f>G31</f>
        <v>0</v>
      </c>
      <c r="H29" s="359" t="s">
        <v>684</v>
      </c>
      <c r="I29" s="381">
        <f>I31</f>
        <v>600000</v>
      </c>
      <c r="J29" s="381">
        <f>J31</f>
        <v>0</v>
      </c>
      <c r="K29" s="381">
        <f>K31</f>
        <v>600000</v>
      </c>
      <c r="L29" s="381">
        <f>L31</f>
        <v>0</v>
      </c>
      <c r="M29" s="381">
        <f>M31</f>
        <v>0</v>
      </c>
    </row>
    <row r="30" spans="1:13" ht="6" customHeight="1">
      <c r="A30" s="368"/>
      <c r="B30" s="368"/>
      <c r="C30" s="364"/>
      <c r="D30" s="364"/>
      <c r="E30" s="368"/>
      <c r="F30" s="241"/>
      <c r="G30" s="371"/>
      <c r="H30" s="376"/>
      <c r="I30" s="236"/>
      <c r="J30" s="236"/>
      <c r="K30" s="236"/>
      <c r="L30" s="236"/>
      <c r="M30" s="361"/>
    </row>
    <row r="31" spans="1:13" ht="38.25" customHeight="1">
      <c r="A31" s="368">
        <v>10</v>
      </c>
      <c r="B31" s="368">
        <v>75018</v>
      </c>
      <c r="C31" s="364" t="s">
        <v>695</v>
      </c>
      <c r="D31" s="364" t="s">
        <v>690</v>
      </c>
      <c r="E31" s="368">
        <v>2005</v>
      </c>
      <c r="F31" s="241">
        <v>600000</v>
      </c>
      <c r="G31" s="371">
        <v>0</v>
      </c>
      <c r="H31" s="376">
        <v>0</v>
      </c>
      <c r="I31" s="236">
        <f>J31+K31</f>
        <v>600000</v>
      </c>
      <c r="J31" s="236">
        <v>0</v>
      </c>
      <c r="K31" s="236">
        <v>600000</v>
      </c>
      <c r="L31" s="236">
        <v>0</v>
      </c>
      <c r="M31" s="361">
        <v>0</v>
      </c>
    </row>
    <row r="32" spans="1:13" ht="6.75" customHeight="1">
      <c r="A32" s="368"/>
      <c r="B32" s="368"/>
      <c r="C32" s="364"/>
      <c r="D32" s="364"/>
      <c r="E32" s="368"/>
      <c r="F32" s="364"/>
      <c r="G32" s="371"/>
      <c r="H32" s="376"/>
      <c r="I32" s="236"/>
      <c r="J32" s="236"/>
      <c r="K32" s="236"/>
      <c r="L32" s="236"/>
      <c r="M32" s="361"/>
    </row>
    <row r="33" spans="1:13" ht="37.5" customHeight="1">
      <c r="A33" s="359">
        <v>11</v>
      </c>
      <c r="B33" s="359">
        <v>754</v>
      </c>
      <c r="C33" s="363" t="s">
        <v>273</v>
      </c>
      <c r="D33" s="363"/>
      <c r="E33" s="359" t="s">
        <v>684</v>
      </c>
      <c r="F33" s="359" t="s">
        <v>684</v>
      </c>
      <c r="G33" s="365">
        <f>G35</f>
        <v>0</v>
      </c>
      <c r="H33" s="359" t="s">
        <v>684</v>
      </c>
      <c r="I33" s="381">
        <f>I35+I37</f>
        <v>500000</v>
      </c>
      <c r="J33" s="381">
        <f>J35+J37</f>
        <v>0</v>
      </c>
      <c r="K33" s="381">
        <f>K35+K37</f>
        <v>500000</v>
      </c>
      <c r="L33" s="381">
        <f>L35+L37</f>
        <v>0</v>
      </c>
      <c r="M33" s="381">
        <f>M35+M37</f>
        <v>0</v>
      </c>
    </row>
    <row r="34" spans="1:13" ht="6" customHeight="1">
      <c r="A34" s="368"/>
      <c r="B34" s="368"/>
      <c r="C34" s="364"/>
      <c r="D34" s="364"/>
      <c r="E34" s="368"/>
      <c r="F34" s="364"/>
      <c r="G34" s="371"/>
      <c r="H34" s="376"/>
      <c r="I34" s="236"/>
      <c r="J34" s="236"/>
      <c r="K34" s="236"/>
      <c r="L34" s="236"/>
      <c r="M34" s="361"/>
    </row>
    <row r="35" spans="1:13" ht="26.25" customHeight="1">
      <c r="A35" s="368">
        <v>12</v>
      </c>
      <c r="B35" s="368">
        <v>75495</v>
      </c>
      <c r="C35" s="364" t="s">
        <v>696</v>
      </c>
      <c r="D35" s="364" t="s">
        <v>690</v>
      </c>
      <c r="E35" s="368">
        <v>2005</v>
      </c>
      <c r="F35" s="241">
        <v>100000</v>
      </c>
      <c r="G35" s="371">
        <v>0</v>
      </c>
      <c r="H35" s="376">
        <v>0</v>
      </c>
      <c r="I35" s="236">
        <f>J35+K35</f>
        <v>100000</v>
      </c>
      <c r="J35" s="236">
        <v>0</v>
      </c>
      <c r="K35" s="236">
        <v>100000</v>
      </c>
      <c r="L35" s="236">
        <v>0</v>
      </c>
      <c r="M35" s="361">
        <v>0</v>
      </c>
    </row>
    <row r="36" spans="1:13" ht="8.25" customHeight="1">
      <c r="A36" s="368"/>
      <c r="B36" s="368"/>
      <c r="C36" s="364"/>
      <c r="D36" s="364"/>
      <c r="E36" s="368"/>
      <c r="F36" s="241"/>
      <c r="G36" s="371"/>
      <c r="H36" s="376"/>
      <c r="I36" s="236"/>
      <c r="J36" s="236"/>
      <c r="K36" s="236"/>
      <c r="L36" s="236"/>
      <c r="M36" s="361"/>
    </row>
    <row r="37" spans="1:13" ht="24" customHeight="1">
      <c r="A37" s="368">
        <v>13</v>
      </c>
      <c r="B37" s="368">
        <v>75495</v>
      </c>
      <c r="C37" s="364" t="s">
        <v>697</v>
      </c>
      <c r="D37" s="364" t="s">
        <v>690</v>
      </c>
      <c r="E37" s="368">
        <v>2005</v>
      </c>
      <c r="F37" s="241">
        <v>400000</v>
      </c>
      <c r="G37" s="371">
        <v>0</v>
      </c>
      <c r="H37" s="376">
        <v>0</v>
      </c>
      <c r="I37" s="236">
        <f>J37+K37</f>
        <v>400000</v>
      </c>
      <c r="J37" s="236">
        <v>0</v>
      </c>
      <c r="K37" s="236">
        <v>400000</v>
      </c>
      <c r="L37" s="236">
        <v>0</v>
      </c>
      <c r="M37" s="361">
        <v>0</v>
      </c>
    </row>
    <row r="38" spans="1:13" ht="7.5" customHeight="1">
      <c r="A38" s="368"/>
      <c r="B38" s="368"/>
      <c r="C38" s="364"/>
      <c r="D38" s="364"/>
      <c r="E38" s="368"/>
      <c r="F38" s="241"/>
      <c r="G38" s="371"/>
      <c r="H38" s="376"/>
      <c r="I38" s="236"/>
      <c r="J38" s="236"/>
      <c r="K38" s="236"/>
      <c r="L38" s="236"/>
      <c r="M38" s="361"/>
    </row>
    <row r="39" spans="1:13" ht="27.75" customHeight="1">
      <c r="A39" s="359">
        <v>14</v>
      </c>
      <c r="B39" s="359">
        <v>801</v>
      </c>
      <c r="C39" s="363" t="s">
        <v>303</v>
      </c>
      <c r="D39" s="363"/>
      <c r="E39" s="359" t="s">
        <v>684</v>
      </c>
      <c r="F39" s="365" t="s">
        <v>684</v>
      </c>
      <c r="G39" s="365">
        <f>G41+G43+G45</f>
        <v>1400000</v>
      </c>
      <c r="H39" s="384" t="s">
        <v>684</v>
      </c>
      <c r="I39" s="381">
        <f>I41+I43+I45</f>
        <v>4828800</v>
      </c>
      <c r="J39" s="381">
        <f>J41+J43+J45</f>
        <v>0</v>
      </c>
      <c r="K39" s="381">
        <f>K41+K43+K45</f>
        <v>4828800</v>
      </c>
      <c r="L39" s="381">
        <f>L41+L43+L45</f>
        <v>0</v>
      </c>
      <c r="M39" s="381">
        <f>M41+M43+M45</f>
        <v>0</v>
      </c>
    </row>
    <row r="40" spans="1:13" ht="12.75">
      <c r="A40" s="368"/>
      <c r="B40" s="368"/>
      <c r="C40" s="364"/>
      <c r="D40" s="364"/>
      <c r="E40" s="368"/>
      <c r="F40" s="241"/>
      <c r="G40" s="371"/>
      <c r="H40" s="376"/>
      <c r="I40" s="236"/>
      <c r="J40" s="236"/>
      <c r="K40" s="236"/>
      <c r="L40" s="236"/>
      <c r="M40" s="361"/>
    </row>
    <row r="41" spans="1:13" ht="38.25" customHeight="1">
      <c r="A41" s="368">
        <v>15</v>
      </c>
      <c r="B41" s="368">
        <v>80146</v>
      </c>
      <c r="C41" s="364" t="s">
        <v>698</v>
      </c>
      <c r="D41" s="364" t="s">
        <v>699</v>
      </c>
      <c r="E41" s="368">
        <v>2005</v>
      </c>
      <c r="F41" s="241">
        <v>800000</v>
      </c>
      <c r="G41" s="371">
        <v>0</v>
      </c>
      <c r="H41" s="376">
        <f>G41/F41*100</f>
        <v>0</v>
      </c>
      <c r="I41" s="236">
        <f>J41+K41</f>
        <v>800000</v>
      </c>
      <c r="J41" s="236">
        <v>0</v>
      </c>
      <c r="K41" s="236">
        <v>800000</v>
      </c>
      <c r="L41" s="236">
        <v>0</v>
      </c>
      <c r="M41" s="361">
        <v>0</v>
      </c>
    </row>
    <row r="42" spans="1:13" ht="12.75">
      <c r="A42" s="368"/>
      <c r="B42" s="368"/>
      <c r="C42" s="364"/>
      <c r="D42" s="364"/>
      <c r="E42" s="368"/>
      <c r="F42" s="241"/>
      <c r="G42" s="371"/>
      <c r="H42" s="376"/>
      <c r="I42" s="236"/>
      <c r="J42" s="236"/>
      <c r="K42" s="236"/>
      <c r="L42" s="236"/>
      <c r="M42" s="361"/>
    </row>
    <row r="43" spans="1:13" ht="48.75" customHeight="1">
      <c r="A43" s="368">
        <v>16</v>
      </c>
      <c r="B43" s="368">
        <v>80146</v>
      </c>
      <c r="C43" s="364" t="s">
        <v>700</v>
      </c>
      <c r="D43" s="385" t="s">
        <v>882</v>
      </c>
      <c r="E43" s="368">
        <v>2005</v>
      </c>
      <c r="F43" s="241">
        <v>28800</v>
      </c>
      <c r="G43" s="371">
        <v>0</v>
      </c>
      <c r="H43" s="376">
        <v>0</v>
      </c>
      <c r="I43" s="236">
        <f>J43+K43</f>
        <v>28800</v>
      </c>
      <c r="J43" s="236">
        <v>0</v>
      </c>
      <c r="K43" s="236">
        <v>28800</v>
      </c>
      <c r="L43" s="236">
        <v>0</v>
      </c>
      <c r="M43" s="361">
        <v>0</v>
      </c>
    </row>
    <row r="44" spans="1:13" ht="12.75">
      <c r="A44" s="368"/>
      <c r="B44" s="368"/>
      <c r="C44" s="386"/>
      <c r="D44" s="387"/>
      <c r="E44" s="368"/>
      <c r="F44" s="241"/>
      <c r="G44" s="371"/>
      <c r="H44" s="376"/>
      <c r="I44" s="236"/>
      <c r="J44" s="236"/>
      <c r="K44" s="236"/>
      <c r="L44" s="236"/>
      <c r="M44" s="361"/>
    </row>
    <row r="45" spans="1:13" ht="38.25">
      <c r="A45" s="368">
        <v>17</v>
      </c>
      <c r="B45" s="368">
        <v>80147</v>
      </c>
      <c r="C45" s="364" t="s">
        <v>890</v>
      </c>
      <c r="D45" s="385" t="s">
        <v>891</v>
      </c>
      <c r="E45" s="368" t="s">
        <v>892</v>
      </c>
      <c r="F45" s="241">
        <v>5400000</v>
      </c>
      <c r="G45" s="371">
        <v>1400000</v>
      </c>
      <c r="H45" s="376">
        <f>G45/F45*100</f>
        <v>25.925925925925924</v>
      </c>
      <c r="I45" s="236">
        <f>J45+K45</f>
        <v>4000000</v>
      </c>
      <c r="J45" s="236">
        <v>0</v>
      </c>
      <c r="K45" s="236">
        <v>4000000</v>
      </c>
      <c r="L45" s="236">
        <v>0</v>
      </c>
      <c r="M45" s="361">
        <v>0</v>
      </c>
    </row>
    <row r="46" spans="1:13" ht="12.75">
      <c r="A46" s="368"/>
      <c r="B46" s="368"/>
      <c r="C46" s="364"/>
      <c r="D46" s="364"/>
      <c r="E46" s="368"/>
      <c r="F46" s="364"/>
      <c r="G46" s="371"/>
      <c r="H46" s="368"/>
      <c r="I46" s="236"/>
      <c r="J46" s="236"/>
      <c r="K46" s="236"/>
      <c r="L46" s="236"/>
      <c r="M46" s="361"/>
    </row>
    <row r="47" spans="1:13" ht="17.25" customHeight="1">
      <c r="A47" s="359">
        <v>18</v>
      </c>
      <c r="B47" s="359">
        <v>803</v>
      </c>
      <c r="C47" s="363" t="s">
        <v>319</v>
      </c>
      <c r="D47" s="363"/>
      <c r="E47" s="359" t="s">
        <v>684</v>
      </c>
      <c r="F47" s="359" t="s">
        <v>684</v>
      </c>
      <c r="G47" s="365">
        <f>G49+G51</f>
        <v>0</v>
      </c>
      <c r="H47" s="365" t="s">
        <v>684</v>
      </c>
      <c r="I47" s="389">
        <f>I49+I51</f>
        <v>11051000</v>
      </c>
      <c r="J47" s="389">
        <f>J49+J51</f>
        <v>0</v>
      </c>
      <c r="K47" s="389">
        <f>K49+K51</f>
        <v>11051000</v>
      </c>
      <c r="L47" s="389">
        <f>L49+L51</f>
        <v>0</v>
      </c>
      <c r="M47" s="389">
        <f>M49+M51</f>
        <v>8646547</v>
      </c>
    </row>
    <row r="48" spans="1:13" ht="12.75">
      <c r="A48" s="359"/>
      <c r="B48" s="359"/>
      <c r="C48" s="363"/>
      <c r="D48" s="363"/>
      <c r="E48" s="359"/>
      <c r="F48" s="359"/>
      <c r="G48" s="359"/>
      <c r="H48" s="359"/>
      <c r="I48" s="381"/>
      <c r="J48" s="381"/>
      <c r="K48" s="381"/>
      <c r="L48" s="381"/>
      <c r="M48" s="361"/>
    </row>
    <row r="49" spans="1:13" ht="28.5" customHeight="1">
      <c r="A49" s="368">
        <v>19</v>
      </c>
      <c r="B49" s="368">
        <v>80395</v>
      </c>
      <c r="C49" s="364" t="s">
        <v>893</v>
      </c>
      <c r="D49" s="364" t="s">
        <v>894</v>
      </c>
      <c r="E49" s="368" t="s">
        <v>895</v>
      </c>
      <c r="F49" s="241">
        <v>31122547</v>
      </c>
      <c r="G49" s="371">
        <v>0</v>
      </c>
      <c r="H49" s="376">
        <v>0</v>
      </c>
      <c r="I49" s="236">
        <f>J49+K49</f>
        <v>10000000</v>
      </c>
      <c r="J49" s="236">
        <v>0</v>
      </c>
      <c r="K49" s="236">
        <v>10000000</v>
      </c>
      <c r="L49" s="236">
        <v>0</v>
      </c>
      <c r="M49" s="236">
        <v>8122547</v>
      </c>
    </row>
    <row r="50" spans="1:13" ht="12.75">
      <c r="A50" s="368"/>
      <c r="B50" s="368"/>
      <c r="C50" s="390"/>
      <c r="D50" s="364"/>
      <c r="E50" s="368"/>
      <c r="F50" s="241"/>
      <c r="G50" s="371"/>
      <c r="H50" s="376"/>
      <c r="I50" s="236"/>
      <c r="J50" s="236"/>
      <c r="K50" s="236"/>
      <c r="L50" s="236"/>
      <c r="M50" s="361"/>
    </row>
    <row r="51" spans="1:13" ht="25.5">
      <c r="A51" s="368">
        <v>20</v>
      </c>
      <c r="B51" s="368">
        <v>80395</v>
      </c>
      <c r="C51" s="364" t="s">
        <v>896</v>
      </c>
      <c r="D51" s="364" t="s">
        <v>894</v>
      </c>
      <c r="E51" s="368">
        <v>2005</v>
      </c>
      <c r="F51" s="241">
        <v>1575000</v>
      </c>
      <c r="G51" s="371">
        <v>0</v>
      </c>
      <c r="H51" s="376">
        <v>0</v>
      </c>
      <c r="I51" s="236">
        <f>J51+K51</f>
        <v>1051000</v>
      </c>
      <c r="J51" s="236">
        <v>0</v>
      </c>
      <c r="K51" s="236">
        <v>1051000</v>
      </c>
      <c r="L51" s="236">
        <v>0</v>
      </c>
      <c r="M51" s="236">
        <v>524000</v>
      </c>
    </row>
    <row r="52" spans="1:13" ht="9" customHeight="1">
      <c r="A52" s="368"/>
      <c r="B52" s="368"/>
      <c r="C52" s="364"/>
      <c r="D52" s="364"/>
      <c r="E52" s="368"/>
      <c r="F52" s="241"/>
      <c r="G52" s="371"/>
      <c r="H52" s="376"/>
      <c r="I52" s="236"/>
      <c r="J52" s="236"/>
      <c r="K52" s="236"/>
      <c r="L52" s="236"/>
      <c r="M52" s="361"/>
    </row>
    <row r="53" spans="1:18" ht="22.5" customHeight="1">
      <c r="A53" s="359">
        <v>21</v>
      </c>
      <c r="B53" s="359">
        <v>851</v>
      </c>
      <c r="C53" s="363" t="s">
        <v>335</v>
      </c>
      <c r="D53" s="363"/>
      <c r="E53" s="359" t="s">
        <v>684</v>
      </c>
      <c r="F53" s="359" t="s">
        <v>684</v>
      </c>
      <c r="G53" s="365">
        <f>G55+G57+G59+G61+G63+G65</f>
        <v>0</v>
      </c>
      <c r="H53" s="365" t="s">
        <v>684</v>
      </c>
      <c r="I53" s="389">
        <f>I55+I57+I59+I61+I63+I65</f>
        <v>4800000</v>
      </c>
      <c r="J53" s="389">
        <f>J55+J57+J59+J61+J63+J65</f>
        <v>0</v>
      </c>
      <c r="K53" s="389">
        <f>K55+K57+K59+K61+K63+K65</f>
        <v>4800000</v>
      </c>
      <c r="L53" s="389">
        <f>L55+L57+L59+L61+L63+L65</f>
        <v>0</v>
      </c>
      <c r="M53" s="389">
        <f>M55+M57+M59+M61+M63+M65</f>
        <v>0</v>
      </c>
      <c r="N53" s="353"/>
      <c r="O53" s="353"/>
      <c r="P53" s="353"/>
      <c r="Q53" s="353"/>
      <c r="R53" s="353"/>
    </row>
    <row r="54" spans="1:13" ht="9" customHeight="1">
      <c r="A54" s="359"/>
      <c r="B54" s="359"/>
      <c r="C54" s="363"/>
      <c r="D54" s="363"/>
      <c r="E54" s="359"/>
      <c r="F54" s="359"/>
      <c r="G54" s="359"/>
      <c r="H54" s="359"/>
      <c r="I54" s="381"/>
      <c r="J54" s="381"/>
      <c r="K54" s="381"/>
      <c r="L54" s="381"/>
      <c r="M54" s="361"/>
    </row>
    <row r="55" spans="1:13" ht="42" customHeight="1">
      <c r="A55" s="368">
        <v>22</v>
      </c>
      <c r="B55" s="368">
        <v>85111</v>
      </c>
      <c r="C55" s="364" t="s">
        <v>897</v>
      </c>
      <c r="D55" s="364" t="s">
        <v>898</v>
      </c>
      <c r="E55" s="368">
        <v>2005</v>
      </c>
      <c r="F55" s="241">
        <v>1000000</v>
      </c>
      <c r="G55" s="371">
        <v>0</v>
      </c>
      <c r="H55" s="376">
        <f>G55/F55*100</f>
        <v>0</v>
      </c>
      <c r="I55" s="236">
        <f>J55+K55</f>
        <v>1000000</v>
      </c>
      <c r="J55" s="236">
        <v>0</v>
      </c>
      <c r="K55" s="236">
        <v>1000000</v>
      </c>
      <c r="L55" s="236">
        <v>0</v>
      </c>
      <c r="M55" s="361">
        <v>0</v>
      </c>
    </row>
    <row r="56" spans="1:13" ht="12.75">
      <c r="A56" s="368"/>
      <c r="B56" s="368"/>
      <c r="C56" s="390"/>
      <c r="D56" s="364"/>
      <c r="E56" s="368"/>
      <c r="F56" s="241"/>
      <c r="G56" s="371"/>
      <c r="H56" s="376"/>
      <c r="I56" s="236"/>
      <c r="J56" s="236"/>
      <c r="K56" s="236"/>
      <c r="L56" s="236"/>
      <c r="M56" s="361"/>
    </row>
    <row r="57" spans="1:13" ht="25.5">
      <c r="A57" s="368">
        <v>23</v>
      </c>
      <c r="B57" s="368">
        <v>85111</v>
      </c>
      <c r="C57" s="364" t="s">
        <v>897</v>
      </c>
      <c r="D57" s="364" t="s">
        <v>899</v>
      </c>
      <c r="E57" s="368">
        <v>2005</v>
      </c>
      <c r="F57" s="241">
        <v>1200000</v>
      </c>
      <c r="G57" s="371">
        <v>0</v>
      </c>
      <c r="H57" s="376">
        <v>0</v>
      </c>
      <c r="I57" s="236">
        <f>J57+K57</f>
        <v>1200000</v>
      </c>
      <c r="J57" s="236">
        <v>0</v>
      </c>
      <c r="K57" s="236">
        <v>1200000</v>
      </c>
      <c r="L57" s="236">
        <v>0</v>
      </c>
      <c r="M57" s="361">
        <v>0</v>
      </c>
    </row>
    <row r="58" spans="1:13" ht="9" customHeight="1">
      <c r="A58" s="368"/>
      <c r="B58" s="368"/>
      <c r="C58" s="364"/>
      <c r="D58" s="364"/>
      <c r="E58" s="368"/>
      <c r="F58" s="241"/>
      <c r="G58" s="371"/>
      <c r="H58" s="376"/>
      <c r="I58" s="236"/>
      <c r="J58" s="236"/>
      <c r="K58" s="236"/>
      <c r="L58" s="236"/>
      <c r="M58" s="361"/>
    </row>
    <row r="59" spans="1:13" ht="42" customHeight="1">
      <c r="A59" s="368">
        <v>24</v>
      </c>
      <c r="B59" s="368">
        <v>85120</v>
      </c>
      <c r="C59" s="364" t="s">
        <v>897</v>
      </c>
      <c r="D59" s="364" t="s">
        <v>900</v>
      </c>
      <c r="E59" s="368">
        <v>2005</v>
      </c>
      <c r="F59" s="241">
        <v>600000</v>
      </c>
      <c r="G59" s="371">
        <v>0</v>
      </c>
      <c r="H59" s="376">
        <v>0</v>
      </c>
      <c r="I59" s="236">
        <f>J59+K59</f>
        <v>600000</v>
      </c>
      <c r="J59" s="236">
        <v>0</v>
      </c>
      <c r="K59" s="236">
        <v>600000</v>
      </c>
      <c r="L59" s="236">
        <v>0</v>
      </c>
      <c r="M59" s="361">
        <v>0</v>
      </c>
    </row>
    <row r="60" spans="1:13" ht="13.5">
      <c r="A60" s="391"/>
      <c r="B60" s="391"/>
      <c r="C60" s="392"/>
      <c r="D60" s="392"/>
      <c r="E60" s="391"/>
      <c r="F60" s="393"/>
      <c r="G60" s="394"/>
      <c r="H60" s="395"/>
      <c r="I60" s="236"/>
      <c r="J60" s="396"/>
      <c r="K60" s="396"/>
      <c r="L60" s="396"/>
      <c r="M60" s="361"/>
    </row>
    <row r="61" spans="1:13" ht="40.5" customHeight="1">
      <c r="A61" s="368">
        <v>25</v>
      </c>
      <c r="B61" s="368">
        <v>85120</v>
      </c>
      <c r="C61" s="364" t="s">
        <v>897</v>
      </c>
      <c r="D61" s="364" t="s">
        <v>901</v>
      </c>
      <c r="E61" s="368">
        <v>2005</v>
      </c>
      <c r="F61" s="241">
        <v>600000</v>
      </c>
      <c r="G61" s="371">
        <v>0</v>
      </c>
      <c r="H61" s="376">
        <v>0</v>
      </c>
      <c r="I61" s="236">
        <f>J61+K61</f>
        <v>600000</v>
      </c>
      <c r="J61" s="236">
        <v>0</v>
      </c>
      <c r="K61" s="236">
        <v>600000</v>
      </c>
      <c r="L61" s="236">
        <v>0</v>
      </c>
      <c r="M61" s="361">
        <v>0</v>
      </c>
    </row>
    <row r="62" spans="1:13" ht="9.75" customHeight="1">
      <c r="A62" s="368"/>
      <c r="B62" s="368"/>
      <c r="C62" s="390"/>
      <c r="D62" s="364"/>
      <c r="E62" s="368"/>
      <c r="F62" s="241"/>
      <c r="G62" s="371"/>
      <c r="H62" s="376"/>
      <c r="I62" s="236"/>
      <c r="J62" s="236"/>
      <c r="K62" s="236"/>
      <c r="L62" s="236"/>
      <c r="M62" s="361"/>
    </row>
    <row r="63" spans="1:13" ht="54" customHeight="1">
      <c r="A63" s="368">
        <v>26</v>
      </c>
      <c r="B63" s="368">
        <v>85121</v>
      </c>
      <c r="C63" s="364" t="s">
        <v>897</v>
      </c>
      <c r="D63" s="364" t="s">
        <v>902</v>
      </c>
      <c r="E63" s="368">
        <v>2005</v>
      </c>
      <c r="F63" s="241">
        <v>1000000</v>
      </c>
      <c r="G63" s="371">
        <v>0</v>
      </c>
      <c r="H63" s="376">
        <v>0</v>
      </c>
      <c r="I63" s="236">
        <f>J63+K63</f>
        <v>1000000</v>
      </c>
      <c r="J63" s="236">
        <v>0</v>
      </c>
      <c r="K63" s="236">
        <v>1000000</v>
      </c>
      <c r="L63" s="236">
        <v>0</v>
      </c>
      <c r="M63" s="361">
        <v>0</v>
      </c>
    </row>
    <row r="64" spans="1:13" ht="8.25" customHeight="1">
      <c r="A64" s="368"/>
      <c r="B64" s="368"/>
      <c r="C64" s="364"/>
      <c r="D64" s="364"/>
      <c r="E64" s="368"/>
      <c r="F64" s="241"/>
      <c r="G64" s="371"/>
      <c r="H64" s="376"/>
      <c r="I64" s="236"/>
      <c r="J64" s="236"/>
      <c r="K64" s="236"/>
      <c r="L64" s="236"/>
      <c r="M64" s="361"/>
    </row>
    <row r="65" spans="1:13" ht="52.5" customHeight="1">
      <c r="A65" s="368">
        <v>27</v>
      </c>
      <c r="B65" s="368">
        <v>85154</v>
      </c>
      <c r="C65" s="364" t="s">
        <v>897</v>
      </c>
      <c r="D65" s="364" t="s">
        <v>903</v>
      </c>
      <c r="E65" s="368">
        <v>2005</v>
      </c>
      <c r="F65" s="241">
        <v>400000</v>
      </c>
      <c r="G65" s="371">
        <v>0</v>
      </c>
      <c r="H65" s="376">
        <v>0</v>
      </c>
      <c r="I65" s="236">
        <f>J65+K65</f>
        <v>400000</v>
      </c>
      <c r="J65" s="236">
        <v>0</v>
      </c>
      <c r="K65" s="236">
        <v>400000</v>
      </c>
      <c r="L65" s="236">
        <v>0</v>
      </c>
      <c r="M65" s="361">
        <v>0</v>
      </c>
    </row>
    <row r="66" spans="1:13" ht="9" customHeight="1">
      <c r="A66" s="368"/>
      <c r="B66" s="368"/>
      <c r="C66" s="364"/>
      <c r="D66" s="364"/>
      <c r="E66" s="368"/>
      <c r="F66" s="241"/>
      <c r="G66" s="371"/>
      <c r="H66" s="376"/>
      <c r="I66" s="236"/>
      <c r="J66" s="236"/>
      <c r="K66" s="236"/>
      <c r="L66" s="236"/>
      <c r="M66" s="361"/>
    </row>
    <row r="67" spans="1:13" ht="18" customHeight="1">
      <c r="A67" s="359">
        <v>28</v>
      </c>
      <c r="B67" s="359">
        <v>852</v>
      </c>
      <c r="C67" s="363" t="s">
        <v>371</v>
      </c>
      <c r="D67" s="363"/>
      <c r="E67" s="359" t="s">
        <v>684</v>
      </c>
      <c r="F67" s="359" t="s">
        <v>684</v>
      </c>
      <c r="G67" s="365">
        <f>G69</f>
        <v>0</v>
      </c>
      <c r="H67" s="359" t="s">
        <v>684</v>
      </c>
      <c r="I67" s="381">
        <f>I69</f>
        <v>7000</v>
      </c>
      <c r="J67" s="381">
        <f>J69</f>
        <v>0</v>
      </c>
      <c r="K67" s="381">
        <f>K69</f>
        <v>7000</v>
      </c>
      <c r="L67" s="381">
        <f>L69</f>
        <v>0</v>
      </c>
      <c r="M67" s="381">
        <f>M69</f>
        <v>0</v>
      </c>
    </row>
    <row r="68" spans="1:13" ht="8.25" customHeight="1">
      <c r="A68" s="368"/>
      <c r="B68" s="368"/>
      <c r="C68" s="364"/>
      <c r="D68" s="364"/>
      <c r="E68" s="368"/>
      <c r="F68" s="241"/>
      <c r="G68" s="371"/>
      <c r="H68" s="376"/>
      <c r="I68" s="236"/>
      <c r="J68" s="236"/>
      <c r="K68" s="236"/>
      <c r="L68" s="236"/>
      <c r="M68" s="361"/>
    </row>
    <row r="69" spans="1:13" ht="37.5" customHeight="1">
      <c r="A69" s="368">
        <v>29</v>
      </c>
      <c r="B69" s="368">
        <v>85217</v>
      </c>
      <c r="C69" s="364" t="s">
        <v>904</v>
      </c>
      <c r="D69" s="364" t="s">
        <v>905</v>
      </c>
      <c r="E69" s="368">
        <v>2005</v>
      </c>
      <c r="F69" s="241">
        <v>7000</v>
      </c>
      <c r="G69" s="371">
        <v>0</v>
      </c>
      <c r="H69" s="376">
        <v>0</v>
      </c>
      <c r="I69" s="236">
        <f>J69+K69</f>
        <v>7000</v>
      </c>
      <c r="J69" s="236">
        <v>0</v>
      </c>
      <c r="K69" s="236">
        <v>7000</v>
      </c>
      <c r="L69" s="236">
        <v>0</v>
      </c>
      <c r="M69" s="361">
        <v>0</v>
      </c>
    </row>
    <row r="70" spans="1:13" ht="7.5" customHeight="1">
      <c r="A70" s="368"/>
      <c r="B70" s="368"/>
      <c r="C70" s="364"/>
      <c r="D70" s="364"/>
      <c r="E70" s="368"/>
      <c r="F70" s="241"/>
      <c r="G70" s="371"/>
      <c r="H70" s="376"/>
      <c r="I70" s="236"/>
      <c r="J70" s="236"/>
      <c r="K70" s="236"/>
      <c r="L70" s="236"/>
      <c r="M70" s="361"/>
    </row>
    <row r="71" spans="1:13" ht="29.25" customHeight="1">
      <c r="A71" s="359">
        <v>30</v>
      </c>
      <c r="B71" s="359">
        <v>853</v>
      </c>
      <c r="C71" s="363" t="s">
        <v>906</v>
      </c>
      <c r="D71" s="363"/>
      <c r="E71" s="359" t="s">
        <v>684</v>
      </c>
      <c r="F71" s="359" t="s">
        <v>684</v>
      </c>
      <c r="G71" s="365">
        <f>G73</f>
        <v>0</v>
      </c>
      <c r="H71" s="359" t="s">
        <v>684</v>
      </c>
      <c r="I71" s="381">
        <f>I73</f>
        <v>239000</v>
      </c>
      <c r="J71" s="381">
        <f>J73</f>
        <v>0</v>
      </c>
      <c r="K71" s="381">
        <f>K73</f>
        <v>239000</v>
      </c>
      <c r="L71" s="381">
        <f>L73</f>
        <v>0</v>
      </c>
      <c r="M71" s="381">
        <f>M73</f>
        <v>0</v>
      </c>
    </row>
    <row r="72" spans="1:13" ht="7.5" customHeight="1">
      <c r="A72" s="368"/>
      <c r="B72" s="368"/>
      <c r="C72" s="364"/>
      <c r="D72" s="364"/>
      <c r="E72" s="368"/>
      <c r="F72" s="241"/>
      <c r="G72" s="371"/>
      <c r="H72" s="376"/>
      <c r="I72" s="236"/>
      <c r="J72" s="236"/>
      <c r="K72" s="236"/>
      <c r="L72" s="236"/>
      <c r="M72" s="361"/>
    </row>
    <row r="73" spans="1:13" ht="53.25" customHeight="1">
      <c r="A73" s="368">
        <v>31</v>
      </c>
      <c r="B73" s="368">
        <v>85332</v>
      </c>
      <c r="C73" s="364" t="s">
        <v>907</v>
      </c>
      <c r="D73" s="364" t="s">
        <v>908</v>
      </c>
      <c r="E73" s="368">
        <v>2005</v>
      </c>
      <c r="F73" s="241">
        <v>239000</v>
      </c>
      <c r="G73" s="371">
        <v>0</v>
      </c>
      <c r="H73" s="376">
        <v>0</v>
      </c>
      <c r="I73" s="236">
        <f>J73+K73</f>
        <v>239000</v>
      </c>
      <c r="J73" s="236">
        <v>0</v>
      </c>
      <c r="K73" s="236">
        <v>239000</v>
      </c>
      <c r="L73" s="236">
        <v>0</v>
      </c>
      <c r="M73" s="361">
        <v>0</v>
      </c>
    </row>
    <row r="74" spans="1:13" ht="6" customHeight="1">
      <c r="A74" s="368"/>
      <c r="B74" s="368"/>
      <c r="C74" s="364"/>
      <c r="D74" s="364"/>
      <c r="E74" s="368"/>
      <c r="F74" s="364"/>
      <c r="G74" s="368"/>
      <c r="H74" s="368"/>
      <c r="I74" s="236"/>
      <c r="J74" s="236"/>
      <c r="K74" s="236"/>
      <c r="L74" s="236"/>
      <c r="M74" s="361"/>
    </row>
    <row r="75" spans="1:13" ht="30.75" customHeight="1">
      <c r="A75" s="359">
        <v>32</v>
      </c>
      <c r="B75" s="359">
        <v>900</v>
      </c>
      <c r="C75" s="363" t="s">
        <v>395</v>
      </c>
      <c r="D75" s="363"/>
      <c r="E75" s="359" t="s">
        <v>684</v>
      </c>
      <c r="F75" s="359" t="s">
        <v>684</v>
      </c>
      <c r="G75" s="365">
        <f>G77</f>
        <v>0</v>
      </c>
      <c r="H75" s="359" t="s">
        <v>684</v>
      </c>
      <c r="I75" s="381">
        <f>I77</f>
        <v>50000</v>
      </c>
      <c r="J75" s="381">
        <f>J77</f>
        <v>50000</v>
      </c>
      <c r="K75" s="381">
        <f>K77</f>
        <v>0</v>
      </c>
      <c r="L75" s="381">
        <f>L77</f>
        <v>0</v>
      </c>
      <c r="M75" s="381">
        <f>M77</f>
        <v>0</v>
      </c>
    </row>
    <row r="76" spans="1:13" ht="9" customHeight="1">
      <c r="A76" s="374"/>
      <c r="B76" s="374"/>
      <c r="C76" s="382"/>
      <c r="D76" s="382"/>
      <c r="E76" s="374"/>
      <c r="F76" s="382"/>
      <c r="G76" s="374"/>
      <c r="H76" s="382"/>
      <c r="I76" s="242"/>
      <c r="J76" s="242"/>
      <c r="K76" s="242"/>
      <c r="L76" s="242"/>
      <c r="M76" s="361"/>
    </row>
    <row r="77" spans="1:13" ht="37.5" customHeight="1">
      <c r="A77" s="368">
        <v>33</v>
      </c>
      <c r="B77" s="368">
        <v>90095</v>
      </c>
      <c r="C77" s="364" t="s">
        <v>909</v>
      </c>
      <c r="D77" s="364" t="s">
        <v>690</v>
      </c>
      <c r="E77" s="368">
        <v>2005</v>
      </c>
      <c r="F77" s="241">
        <v>50000</v>
      </c>
      <c r="G77" s="371">
        <v>0</v>
      </c>
      <c r="H77" s="376">
        <f>G77/F77*100</f>
        <v>0</v>
      </c>
      <c r="I77" s="236">
        <f>J77+K77</f>
        <v>50000</v>
      </c>
      <c r="J77" s="236">
        <v>50000</v>
      </c>
      <c r="K77" s="236">
        <v>0</v>
      </c>
      <c r="L77" s="236">
        <v>0</v>
      </c>
      <c r="M77" s="361">
        <v>0</v>
      </c>
    </row>
    <row r="78" spans="1:13" ht="6" customHeight="1">
      <c r="A78" s="368"/>
      <c r="B78" s="368"/>
      <c r="C78" s="364"/>
      <c r="D78" s="364"/>
      <c r="E78" s="368"/>
      <c r="F78" s="241"/>
      <c r="G78" s="371"/>
      <c r="H78" s="376"/>
      <c r="I78" s="236"/>
      <c r="J78" s="236"/>
      <c r="K78" s="236"/>
      <c r="L78" s="236"/>
      <c r="M78" s="361"/>
    </row>
    <row r="79" spans="1:13" ht="40.5" customHeight="1">
      <c r="A79" s="359">
        <v>34</v>
      </c>
      <c r="B79" s="359">
        <v>921</v>
      </c>
      <c r="C79" s="363" t="s">
        <v>399</v>
      </c>
      <c r="D79" s="363"/>
      <c r="E79" s="359" t="s">
        <v>684</v>
      </c>
      <c r="F79" s="359" t="s">
        <v>684</v>
      </c>
      <c r="G79" s="365">
        <f>G81+G83+G85+G87+G89</f>
        <v>79800216</v>
      </c>
      <c r="H79" s="359" t="s">
        <v>684</v>
      </c>
      <c r="I79" s="381">
        <f>I81+I83+I85+I87+I89</f>
        <v>11229000</v>
      </c>
      <c r="J79" s="381">
        <f>J81+J83+J85+J87+J89</f>
        <v>0</v>
      </c>
      <c r="K79" s="381">
        <f>K81+K83+K85+K87+K89</f>
        <v>11229000</v>
      </c>
      <c r="L79" s="381">
        <f>L81+L83+L85+L87+L89</f>
        <v>0</v>
      </c>
      <c r="M79" s="381">
        <f>M81+M83+M85+M87+M89</f>
        <v>0</v>
      </c>
    </row>
    <row r="80" spans="1:13" ht="7.5" customHeight="1">
      <c r="A80" s="368"/>
      <c r="B80" s="368"/>
      <c r="C80" s="364"/>
      <c r="D80" s="364"/>
      <c r="E80" s="368"/>
      <c r="F80" s="368"/>
      <c r="G80" s="371"/>
      <c r="H80" s="368"/>
      <c r="I80" s="236"/>
      <c r="J80" s="236"/>
      <c r="K80" s="236"/>
      <c r="L80" s="236"/>
      <c r="M80" s="361"/>
    </row>
    <row r="81" spans="1:13" ht="29.25" customHeight="1">
      <c r="A81" s="368">
        <v>35</v>
      </c>
      <c r="B81" s="368">
        <v>92106</v>
      </c>
      <c r="C81" s="388" t="s">
        <v>910</v>
      </c>
      <c r="D81" s="387" t="s">
        <v>911</v>
      </c>
      <c r="E81" s="368">
        <v>2005</v>
      </c>
      <c r="F81" s="371">
        <v>1000000</v>
      </c>
      <c r="G81" s="371">
        <v>0</v>
      </c>
      <c r="H81" s="368">
        <v>0</v>
      </c>
      <c r="I81" s="236">
        <f>J81+K81</f>
        <v>1000000</v>
      </c>
      <c r="J81" s="236">
        <v>0</v>
      </c>
      <c r="K81" s="236">
        <v>1000000</v>
      </c>
      <c r="L81" s="236">
        <v>0</v>
      </c>
      <c r="M81" s="361">
        <v>0</v>
      </c>
    </row>
    <row r="82" spans="1:13" ht="5.25" customHeight="1">
      <c r="A82" s="368"/>
      <c r="B82" s="368"/>
      <c r="C82" s="364"/>
      <c r="D82" s="364"/>
      <c r="E82" s="368"/>
      <c r="F82" s="241"/>
      <c r="G82" s="371"/>
      <c r="H82" s="376"/>
      <c r="I82" s="236"/>
      <c r="J82" s="236"/>
      <c r="K82" s="236"/>
      <c r="L82" s="236"/>
      <c r="M82" s="361"/>
    </row>
    <row r="83" spans="1:13" ht="28.5" customHeight="1">
      <c r="A83" s="368">
        <v>36</v>
      </c>
      <c r="B83" s="368">
        <v>92107</v>
      </c>
      <c r="C83" s="364" t="s">
        <v>912</v>
      </c>
      <c r="D83" s="364" t="s">
        <v>913</v>
      </c>
      <c r="E83" s="368" t="s">
        <v>914</v>
      </c>
      <c r="F83" s="241">
        <v>114152863</v>
      </c>
      <c r="G83" s="371">
        <v>79800216</v>
      </c>
      <c r="H83" s="376">
        <f>G83/F83*100</f>
        <v>69.90645166735766</v>
      </c>
      <c r="I83" s="236">
        <f>J83+K83</f>
        <v>10000000</v>
      </c>
      <c r="J83" s="236">
        <v>0</v>
      </c>
      <c r="K83" s="236">
        <v>10000000</v>
      </c>
      <c r="L83" s="236">
        <v>0</v>
      </c>
      <c r="M83" s="361">
        <v>0</v>
      </c>
    </row>
    <row r="84" spans="1:13" ht="6" customHeight="1">
      <c r="A84" s="368"/>
      <c r="B84" s="368"/>
      <c r="C84" s="364"/>
      <c r="D84" s="364"/>
      <c r="E84" s="368"/>
      <c r="F84" s="241"/>
      <c r="G84" s="371"/>
      <c r="H84" s="376"/>
      <c r="I84" s="236"/>
      <c r="J84" s="236"/>
      <c r="K84" s="236"/>
      <c r="L84" s="236"/>
      <c r="M84" s="361"/>
    </row>
    <row r="85" spans="1:13" ht="39" customHeight="1">
      <c r="A85" s="368">
        <v>37</v>
      </c>
      <c r="B85" s="368">
        <v>92109</v>
      </c>
      <c r="C85" s="364" t="s">
        <v>915</v>
      </c>
      <c r="D85" s="387" t="s">
        <v>916</v>
      </c>
      <c r="E85" s="368">
        <v>2005</v>
      </c>
      <c r="F85" s="241">
        <v>16000</v>
      </c>
      <c r="G85" s="371">
        <v>0</v>
      </c>
      <c r="H85" s="376">
        <f>G85/F85*100</f>
        <v>0</v>
      </c>
      <c r="I85" s="236">
        <f>J85+K85</f>
        <v>16000</v>
      </c>
      <c r="J85" s="236">
        <v>0</v>
      </c>
      <c r="K85" s="236">
        <v>16000</v>
      </c>
      <c r="L85" s="236">
        <v>0</v>
      </c>
      <c r="M85" s="361">
        <v>0</v>
      </c>
    </row>
    <row r="86" spans="1:13" ht="6.75" customHeight="1">
      <c r="A86" s="368"/>
      <c r="B86" s="368"/>
      <c r="C86" s="364"/>
      <c r="D86" s="387"/>
      <c r="E86" s="368"/>
      <c r="F86" s="241"/>
      <c r="G86" s="371"/>
      <c r="H86" s="376"/>
      <c r="I86" s="236"/>
      <c r="J86" s="236"/>
      <c r="K86" s="236"/>
      <c r="L86" s="236"/>
      <c r="M86" s="361"/>
    </row>
    <row r="87" spans="1:13" ht="38.25" customHeight="1">
      <c r="A87" s="368">
        <v>38</v>
      </c>
      <c r="B87" s="368">
        <v>92109</v>
      </c>
      <c r="C87" s="364" t="s">
        <v>685</v>
      </c>
      <c r="D87" s="387" t="s">
        <v>917</v>
      </c>
      <c r="E87" s="368">
        <v>2005</v>
      </c>
      <c r="F87" s="241">
        <v>63000</v>
      </c>
      <c r="G87" s="371">
        <v>0</v>
      </c>
      <c r="H87" s="376">
        <f>G87/F87*100</f>
        <v>0</v>
      </c>
      <c r="I87" s="236">
        <f>J87+K87</f>
        <v>63000</v>
      </c>
      <c r="J87" s="236">
        <v>0</v>
      </c>
      <c r="K87" s="236">
        <v>63000</v>
      </c>
      <c r="L87" s="236">
        <v>0</v>
      </c>
      <c r="M87" s="361">
        <v>0</v>
      </c>
    </row>
    <row r="88" spans="1:13" ht="7.5" customHeight="1">
      <c r="A88" s="368"/>
      <c r="B88" s="368"/>
      <c r="C88" s="364"/>
      <c r="D88" s="387"/>
      <c r="E88" s="368"/>
      <c r="F88" s="241"/>
      <c r="G88" s="371"/>
      <c r="H88" s="376"/>
      <c r="I88" s="236"/>
      <c r="J88" s="236"/>
      <c r="K88" s="236"/>
      <c r="L88" s="236"/>
      <c r="M88" s="361"/>
    </row>
    <row r="89" spans="1:13" ht="39.75" customHeight="1">
      <c r="A89" s="368">
        <v>39</v>
      </c>
      <c r="B89" s="368">
        <v>92116</v>
      </c>
      <c r="C89" s="364" t="s">
        <v>918</v>
      </c>
      <c r="D89" s="387" t="s">
        <v>919</v>
      </c>
      <c r="E89" s="368">
        <v>2005</v>
      </c>
      <c r="F89" s="241">
        <v>150000</v>
      </c>
      <c r="G89" s="371">
        <v>0</v>
      </c>
      <c r="H89" s="376">
        <f>G89/F89*100</f>
        <v>0</v>
      </c>
      <c r="I89" s="236">
        <f>J89+K89</f>
        <v>150000</v>
      </c>
      <c r="J89" s="236">
        <v>0</v>
      </c>
      <c r="K89" s="236">
        <v>150000</v>
      </c>
      <c r="L89" s="236">
        <v>0</v>
      </c>
      <c r="M89" s="361">
        <v>0</v>
      </c>
    </row>
    <row r="90" spans="1:13" ht="12.75">
      <c r="A90" s="368"/>
      <c r="B90" s="368"/>
      <c r="C90" s="364"/>
      <c r="D90" s="387"/>
      <c r="E90" s="368"/>
      <c r="F90" s="241"/>
      <c r="G90" s="371"/>
      <c r="H90" s="376"/>
      <c r="I90" s="236"/>
      <c r="J90" s="236"/>
      <c r="K90" s="236"/>
      <c r="L90" s="236"/>
      <c r="M90" s="361"/>
    </row>
    <row r="91" spans="1:13" s="22" customFormat="1" ht="15.75" customHeight="1">
      <c r="A91" s="397">
        <v>40</v>
      </c>
      <c r="B91" s="397"/>
      <c r="C91" s="398" t="s">
        <v>179</v>
      </c>
      <c r="D91" s="398"/>
      <c r="E91" s="397" t="s">
        <v>684</v>
      </c>
      <c r="F91" s="397" t="s">
        <v>684</v>
      </c>
      <c r="G91" s="399">
        <f>G13+G19+G23+G29+G33+G39+G53+G67+G71+G75+G79</f>
        <v>184415938</v>
      </c>
      <c r="H91" s="397" t="s">
        <v>684</v>
      </c>
      <c r="I91" s="399">
        <f>I13+I19+I23+I29+I33+I39+I47+I53+I67+I71+I75+I79</f>
        <v>46403560</v>
      </c>
      <c r="J91" s="399">
        <f>J13+J19+J23+J29+J33+J39+J47+J53+J67+J71+J75+J79</f>
        <v>5500760</v>
      </c>
      <c r="K91" s="399">
        <f>K13+K19+K23+K29+K33+K39+K47+K53+K67+K71+K75+K79</f>
        <v>40902800</v>
      </c>
      <c r="L91" s="399">
        <f>L13+L19+L23+L29+L33+L39+L47+L53+L67+L71+L75+L79</f>
        <v>0</v>
      </c>
      <c r="M91" s="399">
        <f>M13+M19+M23+M29+M33+M39+M47+M53+M67+M71+M75+M79</f>
        <v>8646547</v>
      </c>
    </row>
    <row r="92" spans="1:16" s="22" customFormat="1" ht="15.75" customHeight="1">
      <c r="A92" s="437"/>
      <c r="B92" s="438"/>
      <c r="C92" s="439"/>
      <c r="D92" s="439"/>
      <c r="E92" s="438"/>
      <c r="F92" s="438"/>
      <c r="G92" s="440"/>
      <c r="H92" s="438"/>
      <c r="I92" s="440"/>
      <c r="J92" s="440"/>
      <c r="K92" s="440"/>
      <c r="L92" s="440"/>
      <c r="M92" s="440"/>
      <c r="N92" s="21"/>
      <c r="O92" s="21"/>
      <c r="P92" s="20"/>
    </row>
    <row r="93" spans="1:16" ht="12.75">
      <c r="A93" s="400"/>
      <c r="B93" s="401"/>
      <c r="C93" s="402"/>
      <c r="D93" s="402"/>
      <c r="E93" s="401"/>
      <c r="F93" s="401"/>
      <c r="G93" s="403"/>
      <c r="H93" s="401"/>
      <c r="I93" s="403"/>
      <c r="J93" s="403"/>
      <c r="K93" s="403"/>
      <c r="L93" s="403"/>
      <c r="M93" s="403"/>
      <c r="N93" s="2"/>
      <c r="O93" s="2"/>
      <c r="P93" s="2"/>
    </row>
    <row r="94" spans="1:16" s="270" customFormat="1" ht="15.75">
      <c r="A94" s="404" t="s">
        <v>921</v>
      </c>
      <c r="B94" s="350"/>
      <c r="C94" s="351"/>
      <c r="D94" s="352"/>
      <c r="E94" s="350"/>
      <c r="F94" s="353"/>
      <c r="G94" s="353"/>
      <c r="H94" s="353"/>
      <c r="I94" s="405"/>
      <c r="J94" s="355"/>
      <c r="K94" s="355"/>
      <c r="L94" s="355"/>
      <c r="M94" s="355"/>
      <c r="N94" s="355"/>
      <c r="O94" s="355"/>
      <c r="P94" s="356"/>
    </row>
    <row r="95" spans="1:16" s="270" customFormat="1" ht="9.75" customHeight="1">
      <c r="A95" s="404"/>
      <c r="B95" s="350"/>
      <c r="C95" s="351"/>
      <c r="D95" s="352"/>
      <c r="E95" s="350"/>
      <c r="F95" s="353"/>
      <c r="G95" s="353"/>
      <c r="H95" s="353"/>
      <c r="I95" s="405"/>
      <c r="J95" s="355"/>
      <c r="K95" s="355"/>
      <c r="L95" s="355"/>
      <c r="M95" s="355"/>
      <c r="N95" s="355"/>
      <c r="O95" s="1698"/>
      <c r="P95" s="356"/>
    </row>
    <row r="96" spans="1:16" s="406" customFormat="1" ht="21" customHeight="1">
      <c r="A96" s="359">
        <v>41</v>
      </c>
      <c r="B96" s="362"/>
      <c r="C96" s="363" t="s">
        <v>922</v>
      </c>
      <c r="D96" s="363"/>
      <c r="E96" s="359" t="s">
        <v>684</v>
      </c>
      <c r="F96" s="359" t="s">
        <v>684</v>
      </c>
      <c r="G96" s="365"/>
      <c r="H96" s="366" t="s">
        <v>684</v>
      </c>
      <c r="I96" s="367">
        <f>J96+K96+L96</f>
        <v>36918127</v>
      </c>
      <c r="J96" s="367">
        <v>199740</v>
      </c>
      <c r="K96" s="367">
        <v>16180247</v>
      </c>
      <c r="L96" s="367">
        <v>20538140</v>
      </c>
      <c r="M96" s="367">
        <v>0</v>
      </c>
      <c r="N96" s="410"/>
      <c r="O96" s="410"/>
      <c r="P96" s="410"/>
    </row>
    <row r="97" spans="1:16" ht="12.75">
      <c r="A97" s="369"/>
      <c r="B97" s="369"/>
      <c r="C97" s="385"/>
      <c r="D97" s="385"/>
      <c r="E97" s="369"/>
      <c r="F97" s="242"/>
      <c r="G97" s="242"/>
      <c r="H97" s="407"/>
      <c r="I97" s="377"/>
      <c r="J97" s="236"/>
      <c r="K97" s="236"/>
      <c r="L97" s="236"/>
      <c r="M97" s="236"/>
      <c r="N97" s="43"/>
      <c r="O97" s="2"/>
      <c r="P97" s="2"/>
    </row>
    <row r="98" spans="1:16" s="406" customFormat="1" ht="12.75">
      <c r="A98" s="408"/>
      <c r="B98" s="350"/>
      <c r="C98" s="352"/>
      <c r="D98" s="352"/>
      <c r="E98" s="401"/>
      <c r="F98" s="401"/>
      <c r="G98" s="409"/>
      <c r="H98" s="401"/>
      <c r="I98" s="409"/>
      <c r="J98" s="409"/>
      <c r="K98" s="409"/>
      <c r="L98" s="409"/>
      <c r="M98" s="409"/>
      <c r="N98" s="353"/>
      <c r="O98" s="410"/>
      <c r="P98" s="410"/>
    </row>
    <row r="99" spans="1:16" s="270" customFormat="1" ht="15.75">
      <c r="A99" s="404" t="s">
        <v>923</v>
      </c>
      <c r="B99" s="350"/>
      <c r="C99" s="351"/>
      <c r="D99" s="352"/>
      <c r="E99" s="350"/>
      <c r="F99" s="353"/>
      <c r="G99" s="353"/>
      <c r="H99" s="353"/>
      <c r="I99" s="405"/>
      <c r="J99" s="355"/>
      <c r="K99" s="355"/>
      <c r="L99" s="355"/>
      <c r="M99" s="355"/>
      <c r="N99" s="355"/>
      <c r="O99" s="1698"/>
      <c r="P99" s="356"/>
    </row>
    <row r="100" spans="1:16" s="270" customFormat="1" ht="10.5" customHeight="1">
      <c r="A100" s="404"/>
      <c r="B100" s="350"/>
      <c r="C100" s="351"/>
      <c r="D100" s="352"/>
      <c r="E100" s="350"/>
      <c r="F100" s="353"/>
      <c r="G100" s="353"/>
      <c r="H100" s="353"/>
      <c r="I100" s="405"/>
      <c r="J100" s="355"/>
      <c r="K100" s="355"/>
      <c r="L100" s="355"/>
      <c r="M100" s="355"/>
      <c r="N100" s="355"/>
      <c r="O100" s="1698"/>
      <c r="P100" s="356"/>
    </row>
    <row r="101" spans="1:16" s="406" customFormat="1" ht="17.25" customHeight="1">
      <c r="A101" s="359">
        <v>42</v>
      </c>
      <c r="B101" s="362"/>
      <c r="C101" s="363" t="s">
        <v>924</v>
      </c>
      <c r="D101" s="363"/>
      <c r="E101" s="359" t="s">
        <v>684</v>
      </c>
      <c r="F101" s="359" t="s">
        <v>684</v>
      </c>
      <c r="G101" s="365"/>
      <c r="H101" s="366" t="s">
        <v>684</v>
      </c>
      <c r="I101" s="367">
        <f>J101+K101+L101</f>
        <v>224510</v>
      </c>
      <c r="J101" s="367">
        <v>0</v>
      </c>
      <c r="K101" s="367">
        <v>56130</v>
      </c>
      <c r="L101" s="367">
        <v>168380</v>
      </c>
      <c r="M101" s="367">
        <v>0</v>
      </c>
      <c r="N101" s="410"/>
      <c r="O101" s="410"/>
      <c r="P101" s="410"/>
    </row>
    <row r="102" spans="1:16" ht="12.75">
      <c r="A102" s="369"/>
      <c r="B102" s="369"/>
      <c r="C102" s="385"/>
      <c r="D102" s="385"/>
      <c r="E102" s="369"/>
      <c r="F102" s="242"/>
      <c r="G102" s="242"/>
      <c r="H102" s="407"/>
      <c r="I102" s="377"/>
      <c r="J102" s="236"/>
      <c r="K102" s="236"/>
      <c r="L102" s="236"/>
      <c r="M102" s="236"/>
      <c r="N102" s="43"/>
      <c r="O102" s="2"/>
      <c r="P102" s="2"/>
    </row>
    <row r="103" spans="1:16" s="406" customFormat="1" ht="12.75">
      <c r="A103" s="411"/>
      <c r="B103" s="412"/>
      <c r="C103" s="413"/>
      <c r="D103" s="413"/>
      <c r="E103" s="358"/>
      <c r="F103" s="358"/>
      <c r="G103" s="414"/>
      <c r="H103" s="358"/>
      <c r="I103" s="414"/>
      <c r="J103" s="414"/>
      <c r="K103" s="414"/>
      <c r="L103" s="414"/>
      <c r="M103" s="414"/>
      <c r="N103" s="353"/>
      <c r="O103" s="410"/>
      <c r="P103" s="410"/>
    </row>
    <row r="104" spans="1:16" s="406" customFormat="1" ht="12.75">
      <c r="A104" s="415">
        <v>43</v>
      </c>
      <c r="B104" s="415"/>
      <c r="C104" s="416" t="s">
        <v>925</v>
      </c>
      <c r="D104" s="416"/>
      <c r="E104" s="417" t="s">
        <v>684</v>
      </c>
      <c r="F104" s="417" t="s">
        <v>684</v>
      </c>
      <c r="G104" s="418">
        <f>G91+G96+G101</f>
        <v>184415938</v>
      </c>
      <c r="H104" s="417" t="s">
        <v>684</v>
      </c>
      <c r="I104" s="419">
        <f>I91+I96+I101</f>
        <v>83546197</v>
      </c>
      <c r="J104" s="419">
        <f>J91+J96+J101</f>
        <v>5700500</v>
      </c>
      <c r="K104" s="419">
        <f>K91+K96+K101</f>
        <v>57139177</v>
      </c>
      <c r="L104" s="419">
        <f>L91+L96+L101</f>
        <v>20706520</v>
      </c>
      <c r="M104" s="379">
        <f>M91+M96+M101</f>
        <v>8646547</v>
      </c>
      <c r="N104" s="410"/>
      <c r="O104" s="410"/>
      <c r="P104" s="410"/>
    </row>
  </sheetData>
  <mergeCells count="13"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L9"/>
  </mergeCells>
  <printOptions horizontalCentered="1"/>
  <pageMargins left="0.984251968503937" right="0.7086614173228347" top="0.7874015748031497" bottom="0.984251968503937" header="0" footer="0.1968503937007874"/>
  <pageSetup horizontalDpi="1200" verticalDpi="12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A1" sqref="A1"/>
    </sheetView>
  </sheetViews>
  <sheetFormatPr defaultColWidth="9.140625" defaultRowHeight="12.75"/>
  <cols>
    <col min="1" max="1" width="4.28125" style="95" customWidth="1"/>
    <col min="2" max="2" width="8.28125" style="95" customWidth="1"/>
    <col min="3" max="3" width="27.8515625" style="95" customWidth="1"/>
    <col min="4" max="4" width="20.8515625" style="95" customWidth="1"/>
    <col min="5" max="6" width="11.140625" style="95" customWidth="1"/>
    <col min="7" max="7" width="12.140625" style="95" customWidth="1"/>
    <col min="8" max="8" width="12.7109375" style="95" customWidth="1"/>
    <col min="9" max="9" width="11.00390625" style="95" customWidth="1"/>
    <col min="10" max="10" width="11.140625" style="95" customWidth="1"/>
    <col min="11" max="11" width="11.7109375" style="95" customWidth="1"/>
    <col min="12" max="12" width="10.00390625" style="95" customWidth="1"/>
    <col min="13" max="16384" width="9.140625" style="95" customWidth="1"/>
  </cols>
  <sheetData>
    <row r="1" spans="10:12" ht="12.75">
      <c r="J1" s="349" t="s">
        <v>926</v>
      </c>
      <c r="K1" s="349"/>
      <c r="L1" s="349"/>
    </row>
    <row r="2" spans="10:12" ht="12.75">
      <c r="J2" s="349" t="s">
        <v>180</v>
      </c>
      <c r="K2" s="349"/>
      <c r="L2" s="349"/>
    </row>
    <row r="3" spans="10:12" ht="12.75">
      <c r="J3" s="95" t="s">
        <v>2</v>
      </c>
      <c r="L3" s="349"/>
    </row>
    <row r="6" spans="1:12" ht="15.75">
      <c r="A6" s="1038" t="s">
        <v>927</v>
      </c>
      <c r="B6" s="1038"/>
      <c r="C6" s="1038"/>
      <c r="D6" s="1038"/>
      <c r="E6" s="1038"/>
      <c r="F6" s="1038"/>
      <c r="G6" s="1038"/>
      <c r="H6" s="1038"/>
      <c r="I6" s="1038"/>
      <c r="J6" s="1038"/>
      <c r="K6" s="1038"/>
      <c r="L6" s="1038"/>
    </row>
    <row r="7" spans="1:12" ht="18.75" customHeight="1">
      <c r="A7" s="1039" t="s">
        <v>928</v>
      </c>
      <c r="B7" s="1039"/>
      <c r="C7" s="1039"/>
      <c r="D7" s="1039"/>
      <c r="E7" s="1039"/>
      <c r="F7" s="1039"/>
      <c r="G7" s="1039"/>
      <c r="H7" s="1039"/>
      <c r="I7" s="1039"/>
      <c r="J7" s="1039"/>
      <c r="K7" s="1039"/>
      <c r="L7" s="1039"/>
    </row>
    <row r="9" ht="12.75">
      <c r="L9" s="148" t="s">
        <v>183</v>
      </c>
    </row>
    <row r="10" spans="1:12" s="421" customFormat="1" ht="44.25" customHeight="1">
      <c r="A10" s="1037" t="s">
        <v>929</v>
      </c>
      <c r="B10" s="1037" t="s">
        <v>930</v>
      </c>
      <c r="C10" s="1037" t="s">
        <v>671</v>
      </c>
      <c r="D10" s="1037" t="s">
        <v>672</v>
      </c>
      <c r="E10" s="1037" t="s">
        <v>673</v>
      </c>
      <c r="F10" s="1037" t="s">
        <v>674</v>
      </c>
      <c r="G10" s="1037" t="s">
        <v>931</v>
      </c>
      <c r="H10" s="1037" t="s">
        <v>932</v>
      </c>
      <c r="I10" s="1037" t="s">
        <v>677</v>
      </c>
      <c r="J10" s="1037" t="s">
        <v>933</v>
      </c>
      <c r="K10" s="1037"/>
      <c r="L10" s="1037" t="s">
        <v>934</v>
      </c>
    </row>
    <row r="11" spans="1:12" s="421" customFormat="1" ht="30.75" customHeight="1">
      <c r="A11" s="1037"/>
      <c r="B11" s="1037"/>
      <c r="C11" s="1037"/>
      <c r="D11" s="1037"/>
      <c r="E11" s="1037"/>
      <c r="F11" s="1037"/>
      <c r="G11" s="1037"/>
      <c r="H11" s="1037"/>
      <c r="I11" s="1037"/>
      <c r="J11" s="420" t="s">
        <v>935</v>
      </c>
      <c r="K11" s="420" t="s">
        <v>936</v>
      </c>
      <c r="L11" s="1037"/>
    </row>
    <row r="12" spans="1:12" s="158" customFormat="1" ht="13.5">
      <c r="A12" s="422">
        <v>1</v>
      </c>
      <c r="B12" s="422">
        <v>2</v>
      </c>
      <c r="C12" s="422">
        <v>3</v>
      </c>
      <c r="D12" s="422">
        <v>4</v>
      </c>
      <c r="E12" s="422">
        <v>5</v>
      </c>
      <c r="F12" s="422">
        <v>6</v>
      </c>
      <c r="G12" s="422">
        <v>7</v>
      </c>
      <c r="H12" s="422">
        <v>8</v>
      </c>
      <c r="I12" s="422">
        <v>9</v>
      </c>
      <c r="J12" s="422">
        <v>10</v>
      </c>
      <c r="K12" s="422">
        <v>11</v>
      </c>
      <c r="L12" s="422">
        <v>12</v>
      </c>
    </row>
    <row r="13" spans="1:12" ht="12.75">
      <c r="A13" s="233"/>
      <c r="B13" s="233"/>
      <c r="C13" s="423"/>
      <c r="D13" s="231"/>
      <c r="E13" s="423"/>
      <c r="F13" s="423"/>
      <c r="G13" s="423"/>
      <c r="H13" s="423"/>
      <c r="I13" s="423"/>
      <c r="J13" s="423"/>
      <c r="K13" s="423"/>
      <c r="L13" s="423"/>
    </row>
    <row r="14" spans="1:12" s="427" customFormat="1" ht="17.25" customHeight="1">
      <c r="A14" s="424">
        <v>1</v>
      </c>
      <c r="B14" s="424">
        <v>600</v>
      </c>
      <c r="C14" s="425" t="s">
        <v>226</v>
      </c>
      <c r="D14" s="426"/>
      <c r="E14" s="425"/>
      <c r="F14" s="425"/>
      <c r="G14" s="425"/>
      <c r="H14" s="424"/>
      <c r="I14" s="425"/>
      <c r="J14" s="425"/>
      <c r="K14" s="425"/>
      <c r="L14" s="425"/>
    </row>
    <row r="15" spans="1:12" ht="12.75">
      <c r="A15" s="233"/>
      <c r="B15" s="233"/>
      <c r="C15" s="423"/>
      <c r="D15" s="231"/>
      <c r="E15" s="423"/>
      <c r="F15" s="423"/>
      <c r="G15" s="423"/>
      <c r="H15" s="233"/>
      <c r="I15" s="423"/>
      <c r="J15" s="423"/>
      <c r="K15" s="423"/>
      <c r="L15" s="423"/>
    </row>
    <row r="16" spans="1:12" ht="25.5">
      <c r="A16" s="233">
        <v>2</v>
      </c>
      <c r="B16" s="233">
        <v>60001</v>
      </c>
      <c r="C16" s="423" t="s">
        <v>691</v>
      </c>
      <c r="D16" s="231" t="s">
        <v>690</v>
      </c>
      <c r="E16" s="233" t="s">
        <v>692</v>
      </c>
      <c r="F16" s="237">
        <v>39030240</v>
      </c>
      <c r="G16" s="237">
        <v>29272680</v>
      </c>
      <c r="H16" s="428">
        <f>G16/F16*100</f>
        <v>75</v>
      </c>
      <c r="I16" s="237">
        <f>J16+K16</f>
        <v>7000000</v>
      </c>
      <c r="J16" s="237">
        <v>7000000</v>
      </c>
      <c r="K16" s="237">
        <v>0</v>
      </c>
      <c r="L16" s="237">
        <v>2757560</v>
      </c>
    </row>
    <row r="17" spans="1:12" ht="12.75">
      <c r="A17" s="233"/>
      <c r="B17" s="423"/>
      <c r="C17" s="423"/>
      <c r="D17" s="231"/>
      <c r="E17" s="423"/>
      <c r="F17" s="423"/>
      <c r="G17" s="423"/>
      <c r="H17" s="423"/>
      <c r="I17" s="423"/>
      <c r="J17" s="423"/>
      <c r="K17" s="423"/>
      <c r="L17" s="423"/>
    </row>
    <row r="18" spans="1:12" s="147" customFormat="1" ht="24" customHeight="1">
      <c r="A18" s="429">
        <v>3</v>
      </c>
      <c r="B18" s="430"/>
      <c r="C18" s="430" t="s">
        <v>925</v>
      </c>
      <c r="D18" s="430"/>
      <c r="E18" s="429" t="s">
        <v>684</v>
      </c>
      <c r="F18" s="431">
        <f>F16</f>
        <v>39030240</v>
      </c>
      <c r="G18" s="431">
        <f>G16</f>
        <v>29272680</v>
      </c>
      <c r="H18" s="429" t="s">
        <v>684</v>
      </c>
      <c r="I18" s="431">
        <f>I16</f>
        <v>7000000</v>
      </c>
      <c r="J18" s="431">
        <f>J16</f>
        <v>7000000</v>
      </c>
      <c r="K18" s="431">
        <f>K16</f>
        <v>0</v>
      </c>
      <c r="L18" s="431">
        <f>L16</f>
        <v>2757560</v>
      </c>
    </row>
    <row r="19" spans="1:12" ht="12.75">
      <c r="A19" s="430"/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</row>
  </sheetData>
  <mergeCells count="13">
    <mergeCell ref="L10:L11"/>
    <mergeCell ref="A6:L6"/>
    <mergeCell ref="A7:L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K10"/>
  </mergeCells>
  <printOptions horizontalCentered="1"/>
  <pageMargins left="0.984251968503937" right="0.7086614173228347" top="0.7874015748031497" bottom="0.984251968503937" header="0" footer="0.1968503937007874"/>
  <pageSetup horizontalDpi="1200" verticalDpi="12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51"/>
  <sheetViews>
    <sheetView zoomScale="8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4.28125" style="450" customWidth="1"/>
    <col min="2" max="2" width="9.140625" style="450" customWidth="1"/>
    <col min="3" max="3" width="3.7109375" style="450" customWidth="1"/>
    <col min="4" max="4" width="9.421875" style="450" customWidth="1"/>
    <col min="5" max="5" width="21.57421875" style="450" customWidth="1"/>
    <col min="6" max="6" width="11.28125" style="450" customWidth="1"/>
    <col min="7" max="7" width="9.28125" style="450" customWidth="1"/>
    <col min="8" max="8" width="14.00390625" style="450" customWidth="1"/>
    <col min="9" max="9" width="8.8515625" style="450" customWidth="1"/>
    <col min="10" max="10" width="12.28125" style="450" customWidth="1"/>
    <col min="11" max="11" width="13.8515625" style="450" bestFit="1" customWidth="1"/>
    <col min="12" max="12" width="11.140625" style="450" customWidth="1"/>
    <col min="13" max="13" width="13.8515625" style="450" bestFit="1" customWidth="1"/>
    <col min="14" max="14" width="11.28125" style="450" bestFit="1" customWidth="1"/>
    <col min="15" max="15" width="11.57421875" style="450" bestFit="1" customWidth="1"/>
    <col min="16" max="17" width="10.00390625" style="450" customWidth="1"/>
    <col min="18" max="18" width="9.8515625" style="450" bestFit="1" customWidth="1"/>
    <col min="19" max="19" width="12.421875" style="450" customWidth="1"/>
    <col min="20" max="20" width="10.8515625" style="450" customWidth="1"/>
    <col min="21" max="21" width="12.28125" style="450" customWidth="1"/>
    <col min="22" max="22" width="13.8515625" style="450" bestFit="1" customWidth="1"/>
    <col min="23" max="23" width="11.57421875" style="450" bestFit="1" customWidth="1"/>
    <col min="24" max="25" width="10.00390625" style="450" customWidth="1"/>
    <col min="26" max="26" width="12.00390625" style="450" customWidth="1"/>
    <col min="27" max="27" width="12.28125" style="450" customWidth="1"/>
    <col min="28" max="28" width="13.8515625" style="450" bestFit="1" customWidth="1"/>
    <col min="29" max="29" width="11.57421875" style="450" bestFit="1" customWidth="1"/>
    <col min="30" max="31" width="10.00390625" style="450" customWidth="1"/>
    <col min="32" max="32" width="11.7109375" style="450" customWidth="1"/>
    <col min="33" max="16384" width="9.140625" style="450" customWidth="1"/>
  </cols>
  <sheetData>
    <row r="1" spans="20:31" ht="15.75">
      <c r="T1" s="432"/>
      <c r="AB1" s="1461" t="s">
        <v>926</v>
      </c>
      <c r="AC1" s="1461"/>
      <c r="AD1" s="1461"/>
      <c r="AE1" s="1461"/>
    </row>
    <row r="2" spans="1:32" ht="14.25" customHeight="1">
      <c r="A2" s="442"/>
      <c r="B2" s="443"/>
      <c r="C2" s="444"/>
      <c r="D2" s="444"/>
      <c r="E2" s="445"/>
      <c r="F2" s="446"/>
      <c r="G2" s="444"/>
      <c r="H2" s="444"/>
      <c r="I2" s="444"/>
      <c r="J2" s="447"/>
      <c r="K2" s="447"/>
      <c r="L2" s="447"/>
      <c r="M2" s="447"/>
      <c r="N2" s="447"/>
      <c r="O2" s="447"/>
      <c r="P2" s="447"/>
      <c r="Q2" s="447"/>
      <c r="R2" s="448"/>
      <c r="T2" s="432"/>
      <c r="U2" s="447"/>
      <c r="V2" s="447"/>
      <c r="W2" s="447"/>
      <c r="X2" s="447"/>
      <c r="Y2" s="447"/>
      <c r="Z2" s="449"/>
      <c r="AA2" s="447"/>
      <c r="AB2" s="1461" t="s">
        <v>629</v>
      </c>
      <c r="AC2" s="1461"/>
      <c r="AD2" s="1461"/>
      <c r="AE2" s="1461"/>
      <c r="AF2" s="449"/>
    </row>
    <row r="3" spans="1:32" ht="14.25" customHeight="1">
      <c r="A3" s="442"/>
      <c r="B3" s="451"/>
      <c r="C3" s="444"/>
      <c r="D3" s="444"/>
      <c r="E3" s="445"/>
      <c r="F3" s="445"/>
      <c r="G3" s="444"/>
      <c r="H3" s="444"/>
      <c r="I3" s="444"/>
      <c r="J3" s="447"/>
      <c r="K3" s="447"/>
      <c r="L3" s="447"/>
      <c r="M3" s="447"/>
      <c r="N3" s="447"/>
      <c r="O3" s="447"/>
      <c r="P3" s="447"/>
      <c r="Q3" s="452"/>
      <c r="R3" s="453"/>
      <c r="T3" s="432"/>
      <c r="U3" s="447"/>
      <c r="V3" s="447"/>
      <c r="W3" s="447"/>
      <c r="X3" s="447"/>
      <c r="Y3" s="452"/>
      <c r="Z3" s="449"/>
      <c r="AA3" s="447"/>
      <c r="AB3" s="1461" t="s">
        <v>871</v>
      </c>
      <c r="AC3" s="1461"/>
      <c r="AD3" s="1461"/>
      <c r="AE3" s="1461"/>
      <c r="AF3" s="449"/>
    </row>
    <row r="4" spans="1:32" ht="26.25">
      <c r="A4" s="442"/>
      <c r="B4" s="451"/>
      <c r="C4" s="444"/>
      <c r="D4" s="444"/>
      <c r="E4" s="445"/>
      <c r="F4" s="445"/>
      <c r="G4" s="444"/>
      <c r="H4" s="444"/>
      <c r="I4" s="444"/>
      <c r="J4" s="447"/>
      <c r="K4" s="447"/>
      <c r="L4" s="447"/>
      <c r="M4" s="447"/>
      <c r="N4" s="447"/>
      <c r="O4" s="447"/>
      <c r="P4" s="447"/>
      <c r="Q4" s="453"/>
      <c r="R4" s="453"/>
      <c r="S4" s="454"/>
      <c r="T4" s="449"/>
      <c r="U4" s="447"/>
      <c r="V4" s="447"/>
      <c r="W4" s="447"/>
      <c r="X4" s="447"/>
      <c r="Y4" s="453"/>
      <c r="Z4" s="449"/>
      <c r="AA4" s="447"/>
      <c r="AB4" s="447"/>
      <c r="AC4" s="447"/>
      <c r="AD4" s="447"/>
      <c r="AE4" s="453"/>
      <c r="AF4" s="449"/>
    </row>
    <row r="5" spans="1:31" ht="39" customHeight="1">
      <c r="A5" s="1460" t="s">
        <v>872</v>
      </c>
      <c r="B5" s="1460"/>
      <c r="C5" s="1460"/>
      <c r="D5" s="1460"/>
      <c r="E5" s="1460"/>
      <c r="F5" s="1460"/>
      <c r="G5" s="1460"/>
      <c r="H5" s="1460"/>
      <c r="I5" s="1460"/>
      <c r="J5" s="1460"/>
      <c r="K5" s="1460"/>
      <c r="L5" s="1460"/>
      <c r="M5" s="1460"/>
      <c r="N5" s="1460"/>
      <c r="O5" s="1460"/>
      <c r="P5" s="1460"/>
      <c r="Q5" s="1460"/>
      <c r="R5" s="1460"/>
      <c r="S5" s="1460"/>
      <c r="T5" s="1460"/>
      <c r="U5" s="1460"/>
      <c r="V5" s="1460"/>
      <c r="W5" s="1460"/>
      <c r="X5" s="1460"/>
      <c r="Y5" s="1460"/>
      <c r="Z5" s="1460"/>
      <c r="AA5" s="1460"/>
      <c r="AB5" s="1460"/>
      <c r="AC5" s="1460"/>
      <c r="AD5" s="1460"/>
      <c r="AE5" s="1460"/>
    </row>
    <row r="6" spans="1:32" ht="20.25">
      <c r="A6" s="442"/>
      <c r="B6" s="451"/>
      <c r="C6" s="444"/>
      <c r="D6" s="444"/>
      <c r="E6" s="451"/>
      <c r="F6" s="455"/>
      <c r="G6" s="444"/>
      <c r="H6" s="444"/>
      <c r="I6" s="444"/>
      <c r="J6" s="448"/>
      <c r="K6" s="447"/>
      <c r="L6" s="447"/>
      <c r="M6" s="447"/>
      <c r="N6" s="447"/>
      <c r="O6" s="447"/>
      <c r="P6" s="447"/>
      <c r="Q6" s="447"/>
      <c r="R6" s="447"/>
      <c r="S6" s="454"/>
      <c r="T6" s="449"/>
      <c r="U6" s="448"/>
      <c r="V6" s="447"/>
      <c r="W6" s="447"/>
      <c r="X6" s="447"/>
      <c r="Y6" s="447"/>
      <c r="Z6" s="449"/>
      <c r="AA6" s="448"/>
      <c r="AB6" s="447"/>
      <c r="AC6" s="447"/>
      <c r="AD6" s="447"/>
      <c r="AE6" s="447"/>
      <c r="AF6" s="449"/>
    </row>
    <row r="7" spans="1:32" ht="15.75">
      <c r="A7" s="442"/>
      <c r="B7" s="443"/>
      <c r="C7" s="444"/>
      <c r="D7" s="444"/>
      <c r="E7" s="445"/>
      <c r="F7" s="445"/>
      <c r="G7" s="444"/>
      <c r="H7" s="444"/>
      <c r="I7" s="444"/>
      <c r="J7" s="447"/>
      <c r="K7" s="447"/>
      <c r="L7" s="447"/>
      <c r="M7" s="447"/>
      <c r="N7" s="447"/>
      <c r="O7" s="447"/>
      <c r="P7" s="447"/>
      <c r="Q7" s="447"/>
      <c r="R7" s="447"/>
      <c r="S7" s="449"/>
      <c r="U7" s="447"/>
      <c r="V7" s="447"/>
      <c r="W7" s="447"/>
      <c r="X7" s="447"/>
      <c r="Y7" s="447"/>
      <c r="Z7" s="449"/>
      <c r="AA7" s="447"/>
      <c r="AB7" s="447"/>
      <c r="AC7" s="447"/>
      <c r="AD7" s="447"/>
      <c r="AE7" s="1459" t="s">
        <v>17</v>
      </c>
      <c r="AF7" s="1459"/>
    </row>
    <row r="8" spans="1:32" ht="6.75" customHeight="1" thickBot="1">
      <c r="A8" s="442"/>
      <c r="B8" s="443"/>
      <c r="C8" s="444"/>
      <c r="D8" s="444"/>
      <c r="E8" s="446"/>
      <c r="F8" s="446"/>
      <c r="G8" s="444"/>
      <c r="H8" s="444"/>
      <c r="I8" s="444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</row>
    <row r="9" spans="1:32" ht="14.25" customHeight="1" thickBot="1">
      <c r="A9" s="456"/>
      <c r="B9" s="457"/>
      <c r="C9" s="456"/>
      <c r="D9" s="456"/>
      <c r="E9" s="457"/>
      <c r="F9" s="457"/>
      <c r="G9" s="456"/>
      <c r="H9" s="458" t="s">
        <v>18</v>
      </c>
      <c r="I9" s="473"/>
      <c r="J9" s="1373" t="s">
        <v>19</v>
      </c>
      <c r="K9" s="1374"/>
      <c r="L9" s="1374"/>
      <c r="M9" s="1374"/>
      <c r="N9" s="1374"/>
      <c r="O9" s="1374"/>
      <c r="P9" s="1374"/>
      <c r="Q9" s="1374"/>
      <c r="R9" s="1374"/>
      <c r="S9" s="1374"/>
      <c r="T9" s="1375"/>
      <c r="U9" s="1456" t="s">
        <v>701</v>
      </c>
      <c r="V9" s="1457"/>
      <c r="W9" s="1457"/>
      <c r="X9" s="1457"/>
      <c r="Y9" s="1457"/>
      <c r="Z9" s="1458"/>
      <c r="AA9" s="1456" t="s">
        <v>702</v>
      </c>
      <c r="AB9" s="1457"/>
      <c r="AC9" s="1457"/>
      <c r="AD9" s="1457"/>
      <c r="AE9" s="1457"/>
      <c r="AF9" s="1458"/>
    </row>
    <row r="10" spans="1:32" s="460" customFormat="1" ht="52.5" customHeight="1">
      <c r="A10" s="1384" t="s">
        <v>458</v>
      </c>
      <c r="B10" s="1370" t="s">
        <v>459</v>
      </c>
      <c r="C10" s="1386"/>
      <c r="D10" s="1388" t="s">
        <v>589</v>
      </c>
      <c r="E10" s="1388" t="s">
        <v>20</v>
      </c>
      <c r="F10" s="1388" t="s">
        <v>21</v>
      </c>
      <c r="G10" s="1390" t="s">
        <v>588</v>
      </c>
      <c r="H10" s="1393" t="s">
        <v>22</v>
      </c>
      <c r="I10" s="477" t="s">
        <v>298</v>
      </c>
      <c r="J10" s="1192" t="s">
        <v>878</v>
      </c>
      <c r="K10" s="1376" t="s">
        <v>195</v>
      </c>
      <c r="L10" s="1377"/>
      <c r="M10" s="1377"/>
      <c r="N10" s="1377"/>
      <c r="O10" s="1377"/>
      <c r="P10" s="1377"/>
      <c r="Q10" s="1377"/>
      <c r="R10" s="1378"/>
      <c r="S10" s="1379"/>
      <c r="T10" s="1380" t="s">
        <v>29</v>
      </c>
      <c r="U10" s="1192" t="s">
        <v>704</v>
      </c>
      <c r="V10" s="1081" t="s">
        <v>462</v>
      </c>
      <c r="W10" s="1081" t="s">
        <v>25</v>
      </c>
      <c r="X10" s="1081" t="s">
        <v>26</v>
      </c>
      <c r="Y10" s="1040" t="s">
        <v>464</v>
      </c>
      <c r="Z10" s="1462" t="s">
        <v>460</v>
      </c>
      <c r="AA10" s="1192" t="s">
        <v>875</v>
      </c>
      <c r="AB10" s="1081" t="s">
        <v>462</v>
      </c>
      <c r="AC10" s="1081" t="s">
        <v>25</v>
      </c>
      <c r="AD10" s="1081" t="s">
        <v>26</v>
      </c>
      <c r="AE10" s="1040" t="s">
        <v>464</v>
      </c>
      <c r="AF10" s="1380" t="s">
        <v>461</v>
      </c>
    </row>
    <row r="11" spans="1:32" s="460" customFormat="1" ht="50.25" customHeight="1">
      <c r="A11" s="1306"/>
      <c r="B11" s="1232"/>
      <c r="C11" s="1297"/>
      <c r="D11" s="1247"/>
      <c r="E11" s="1247"/>
      <c r="F11" s="1247"/>
      <c r="G11" s="1391"/>
      <c r="H11" s="1394"/>
      <c r="I11" s="478" t="s">
        <v>299</v>
      </c>
      <c r="J11" s="1193"/>
      <c r="K11" s="1395" t="s">
        <v>462</v>
      </c>
      <c r="L11" s="1382" t="s">
        <v>195</v>
      </c>
      <c r="M11" s="1383"/>
      <c r="N11" s="1396" t="s">
        <v>879</v>
      </c>
      <c r="O11" s="1397" t="s">
        <v>195</v>
      </c>
      <c r="P11" s="1398"/>
      <c r="Q11" s="1398"/>
      <c r="R11" s="1399"/>
      <c r="S11" s="1400"/>
      <c r="T11" s="1381"/>
      <c r="U11" s="1193"/>
      <c r="V11" s="1082"/>
      <c r="W11" s="1082"/>
      <c r="X11" s="1082"/>
      <c r="Y11" s="1041"/>
      <c r="Z11" s="1463"/>
      <c r="AA11" s="1193"/>
      <c r="AB11" s="1082"/>
      <c r="AC11" s="1082"/>
      <c r="AD11" s="1082"/>
      <c r="AE11" s="1041"/>
      <c r="AF11" s="1381"/>
    </row>
    <row r="12" spans="1:32" s="460" customFormat="1" ht="57" customHeight="1">
      <c r="A12" s="1385"/>
      <c r="B12" s="1235"/>
      <c r="C12" s="1387"/>
      <c r="D12" s="1389"/>
      <c r="E12" s="1389"/>
      <c r="F12" s="1389"/>
      <c r="G12" s="1392"/>
      <c r="H12" s="462" t="s">
        <v>463</v>
      </c>
      <c r="I12" s="479" t="s">
        <v>297</v>
      </c>
      <c r="J12" s="1193"/>
      <c r="K12" s="1395"/>
      <c r="L12" s="461" t="s">
        <v>23</v>
      </c>
      <c r="M12" s="461" t="s">
        <v>24</v>
      </c>
      <c r="N12" s="1041"/>
      <c r="O12" s="463" t="s">
        <v>25</v>
      </c>
      <c r="P12" s="463" t="s">
        <v>26</v>
      </c>
      <c r="Q12" s="463" t="s">
        <v>464</v>
      </c>
      <c r="R12" s="463" t="s">
        <v>889</v>
      </c>
      <c r="S12" s="463" t="s">
        <v>593</v>
      </c>
      <c r="T12" s="1381"/>
      <c r="U12" s="1193"/>
      <c r="V12" s="1082"/>
      <c r="W12" s="1082"/>
      <c r="X12" s="1082"/>
      <c r="Y12" s="1042"/>
      <c r="Z12" s="1463"/>
      <c r="AA12" s="1193"/>
      <c r="AB12" s="1082"/>
      <c r="AC12" s="1082"/>
      <c r="AD12" s="1082"/>
      <c r="AE12" s="1042"/>
      <c r="AF12" s="1381"/>
    </row>
    <row r="13" spans="1:32" s="460" customFormat="1" ht="12" thickBot="1">
      <c r="A13" s="474">
        <v>1</v>
      </c>
      <c r="B13" s="1368">
        <v>2</v>
      </c>
      <c r="C13" s="1369"/>
      <c r="D13" s="475">
        <v>3</v>
      </c>
      <c r="E13" s="475">
        <v>4</v>
      </c>
      <c r="F13" s="475">
        <v>5</v>
      </c>
      <c r="G13" s="492">
        <v>6</v>
      </c>
      <c r="H13" s="476">
        <v>7</v>
      </c>
      <c r="I13" s="492">
        <v>8</v>
      </c>
      <c r="J13" s="510">
        <v>9</v>
      </c>
      <c r="K13" s="475">
        <v>10</v>
      </c>
      <c r="L13" s="511">
        <v>11</v>
      </c>
      <c r="M13" s="475">
        <v>12</v>
      </c>
      <c r="N13" s="511">
        <v>13</v>
      </c>
      <c r="O13" s="475">
        <v>14</v>
      </c>
      <c r="P13" s="511">
        <v>15</v>
      </c>
      <c r="Q13" s="475">
        <v>16</v>
      </c>
      <c r="R13" s="511">
        <v>17</v>
      </c>
      <c r="S13" s="475">
        <v>18</v>
      </c>
      <c r="T13" s="492">
        <v>19</v>
      </c>
      <c r="U13" s="506">
        <v>22</v>
      </c>
      <c r="V13" s="475">
        <v>23</v>
      </c>
      <c r="W13" s="511">
        <v>24</v>
      </c>
      <c r="X13" s="475">
        <v>25</v>
      </c>
      <c r="Y13" s="506">
        <v>26</v>
      </c>
      <c r="Z13" s="492">
        <v>27</v>
      </c>
      <c r="AA13" s="474">
        <v>28</v>
      </c>
      <c r="AB13" s="529">
        <v>29</v>
      </c>
      <c r="AC13" s="475">
        <v>30</v>
      </c>
      <c r="AD13" s="529">
        <v>31</v>
      </c>
      <c r="AE13" s="506">
        <v>32</v>
      </c>
      <c r="AF13" s="492">
        <v>33</v>
      </c>
    </row>
    <row r="14" spans="1:32" s="496" customFormat="1" ht="14.25" customHeight="1">
      <c r="A14" s="1315" t="s">
        <v>465</v>
      </c>
      <c r="B14" s="1316"/>
      <c r="C14" s="1370" t="s">
        <v>466</v>
      </c>
      <c r="D14" s="1371"/>
      <c r="E14" s="1371"/>
      <c r="F14" s="1371"/>
      <c r="G14" s="1372"/>
      <c r="H14" s="512">
        <f>H20+H38+H50+H122+H140</f>
        <v>222867603</v>
      </c>
      <c r="I14" s="1259" t="s">
        <v>292</v>
      </c>
      <c r="J14" s="1093">
        <f>J20+J38+J50+J122+J140</f>
        <v>110081883</v>
      </c>
      <c r="K14" s="1093">
        <f aca="true" t="shared" si="0" ref="K14:T14">K20+K38+K50+K122+K140</f>
        <v>77567301</v>
      </c>
      <c r="L14" s="1093">
        <f t="shared" si="0"/>
        <v>0</v>
      </c>
      <c r="M14" s="1093">
        <f t="shared" si="0"/>
        <v>77567301</v>
      </c>
      <c r="N14" s="1093">
        <f t="shared" si="0"/>
        <v>32514582</v>
      </c>
      <c r="O14" s="1132">
        <f t="shared" si="0"/>
        <v>29816859</v>
      </c>
      <c r="P14" s="1093">
        <f t="shared" si="0"/>
        <v>1444723</v>
      </c>
      <c r="Q14" s="1093">
        <f t="shared" si="0"/>
        <v>1253000</v>
      </c>
      <c r="R14" s="1093">
        <f t="shared" si="0"/>
        <v>0</v>
      </c>
      <c r="S14" s="1132">
        <f t="shared" si="0"/>
        <v>32514582</v>
      </c>
      <c r="T14" s="1019">
        <f t="shared" si="0"/>
        <v>27690932</v>
      </c>
      <c r="U14" s="1152">
        <f aca="true" t="shared" si="1" ref="U14:AF14">U20+U38+U50+U122+U140</f>
        <v>115232242</v>
      </c>
      <c r="V14" s="1093">
        <f t="shared" si="1"/>
        <v>78728820</v>
      </c>
      <c r="W14" s="1132">
        <f t="shared" si="1"/>
        <v>32913425</v>
      </c>
      <c r="X14" s="1093">
        <f t="shared" si="1"/>
        <v>2385997</v>
      </c>
      <c r="Y14" s="1019">
        <f t="shared" si="1"/>
        <v>1204000</v>
      </c>
      <c r="Z14" s="1464">
        <f t="shared" si="1"/>
        <v>21566180</v>
      </c>
      <c r="AA14" s="1152">
        <f t="shared" si="1"/>
        <v>1582000</v>
      </c>
      <c r="AB14" s="1093">
        <f t="shared" si="1"/>
        <v>1186500</v>
      </c>
      <c r="AC14" s="1132">
        <f t="shared" si="1"/>
        <v>395500</v>
      </c>
      <c r="AD14" s="1093">
        <f t="shared" si="1"/>
        <v>0</v>
      </c>
      <c r="AE14" s="1019">
        <f t="shared" si="1"/>
        <v>0</v>
      </c>
      <c r="AF14" s="1019">
        <f t="shared" si="1"/>
        <v>1186500</v>
      </c>
    </row>
    <row r="15" spans="1:32" s="496" customFormat="1" ht="14.25" customHeight="1">
      <c r="A15" s="1243"/>
      <c r="B15" s="1242"/>
      <c r="C15" s="1232"/>
      <c r="D15" s="1233"/>
      <c r="E15" s="1233"/>
      <c r="F15" s="1233"/>
      <c r="G15" s="1234"/>
      <c r="H15" s="481">
        <f>H21+H39+H51+H123+H141</f>
        <v>154665948</v>
      </c>
      <c r="I15" s="1317"/>
      <c r="J15" s="1088"/>
      <c r="K15" s="1088"/>
      <c r="L15" s="1088"/>
      <c r="M15" s="1088"/>
      <c r="N15" s="1088"/>
      <c r="O15" s="1127"/>
      <c r="P15" s="1088"/>
      <c r="Q15" s="1088"/>
      <c r="R15" s="1088"/>
      <c r="S15" s="1127"/>
      <c r="T15" s="1020"/>
      <c r="U15" s="1153"/>
      <c r="V15" s="1088"/>
      <c r="W15" s="1127"/>
      <c r="X15" s="1088"/>
      <c r="Y15" s="1020"/>
      <c r="Z15" s="1465"/>
      <c r="AA15" s="1153"/>
      <c r="AB15" s="1088"/>
      <c r="AC15" s="1127"/>
      <c r="AD15" s="1088"/>
      <c r="AE15" s="1020"/>
      <c r="AF15" s="1020"/>
    </row>
    <row r="16" spans="1:32" s="496" customFormat="1" ht="14.25" customHeight="1">
      <c r="A16" s="1244"/>
      <c r="B16" s="1245"/>
      <c r="C16" s="1232"/>
      <c r="D16" s="1233"/>
      <c r="E16" s="1233"/>
      <c r="F16" s="1233"/>
      <c r="G16" s="1234"/>
      <c r="H16" s="481">
        <f>H22+H40+H52+H124+H142</f>
        <v>-1200021</v>
      </c>
      <c r="I16" s="1317" t="s">
        <v>293</v>
      </c>
      <c r="J16" s="1088">
        <f>J22+J40+J52+J124+J142</f>
        <v>-8491860</v>
      </c>
      <c r="K16" s="1088">
        <f aca="true" t="shared" si="2" ref="K16:T16">K22+K40+K52+K124+K142</f>
        <v>-6164180</v>
      </c>
      <c r="L16" s="1088">
        <f t="shared" si="2"/>
        <v>0</v>
      </c>
      <c r="M16" s="1088">
        <f t="shared" si="2"/>
        <v>-6164180</v>
      </c>
      <c r="N16" s="1088">
        <f t="shared" si="2"/>
        <v>-2327680</v>
      </c>
      <c r="O16" s="1127">
        <f t="shared" si="2"/>
        <v>-1562680</v>
      </c>
      <c r="P16" s="1088">
        <f t="shared" si="2"/>
        <v>-308000</v>
      </c>
      <c r="Q16" s="1088">
        <f t="shared" si="2"/>
        <v>-457000</v>
      </c>
      <c r="R16" s="1088">
        <f t="shared" si="2"/>
        <v>0</v>
      </c>
      <c r="S16" s="1127">
        <f t="shared" si="2"/>
        <v>-2327680</v>
      </c>
      <c r="T16" s="1020">
        <f t="shared" si="2"/>
        <v>-8</v>
      </c>
      <c r="U16" s="1153">
        <f aca="true" t="shared" si="3" ref="U16:AF16">U22+U40+U52+U124+U142</f>
        <v>0</v>
      </c>
      <c r="V16" s="1088">
        <f t="shared" si="3"/>
        <v>0</v>
      </c>
      <c r="W16" s="1127">
        <f t="shared" si="3"/>
        <v>0</v>
      </c>
      <c r="X16" s="1088">
        <f t="shared" si="3"/>
        <v>0</v>
      </c>
      <c r="Y16" s="1020">
        <f t="shared" si="3"/>
        <v>0</v>
      </c>
      <c r="Z16" s="1465">
        <f t="shared" si="3"/>
        <v>13795</v>
      </c>
      <c r="AA16" s="1153">
        <f t="shared" si="3"/>
        <v>0</v>
      </c>
      <c r="AB16" s="1088">
        <f t="shared" si="3"/>
        <v>0</v>
      </c>
      <c r="AC16" s="1127">
        <f t="shared" si="3"/>
        <v>0</v>
      </c>
      <c r="AD16" s="1088">
        <f t="shared" si="3"/>
        <v>0</v>
      </c>
      <c r="AE16" s="1020">
        <f t="shared" si="3"/>
        <v>0</v>
      </c>
      <c r="AF16" s="1020">
        <f t="shared" si="3"/>
        <v>0</v>
      </c>
    </row>
    <row r="17" spans="1:32" s="496" customFormat="1" ht="14.25" customHeight="1">
      <c r="A17" s="1244"/>
      <c r="B17" s="1245"/>
      <c r="C17" s="1232"/>
      <c r="D17" s="1233"/>
      <c r="E17" s="1233"/>
      <c r="F17" s="1233"/>
      <c r="G17" s="1234"/>
      <c r="H17" s="482">
        <f>H23+H41+H53+H125+H143</f>
        <v>-900018</v>
      </c>
      <c r="I17" s="1317"/>
      <c r="J17" s="1088"/>
      <c r="K17" s="1088"/>
      <c r="L17" s="1088"/>
      <c r="M17" s="1088"/>
      <c r="N17" s="1088"/>
      <c r="O17" s="1127"/>
      <c r="P17" s="1088"/>
      <c r="Q17" s="1088"/>
      <c r="R17" s="1088"/>
      <c r="S17" s="1127"/>
      <c r="T17" s="1020"/>
      <c r="U17" s="1153"/>
      <c r="V17" s="1088"/>
      <c r="W17" s="1127"/>
      <c r="X17" s="1088"/>
      <c r="Y17" s="1020"/>
      <c r="Z17" s="1465"/>
      <c r="AA17" s="1153"/>
      <c r="AB17" s="1088"/>
      <c r="AC17" s="1127"/>
      <c r="AD17" s="1088"/>
      <c r="AE17" s="1020"/>
      <c r="AF17" s="1020"/>
    </row>
    <row r="18" spans="1:32" s="496" customFormat="1" ht="14.25" customHeight="1">
      <c r="A18" s="1244"/>
      <c r="B18" s="1245"/>
      <c r="C18" s="1232"/>
      <c r="D18" s="1233"/>
      <c r="E18" s="1233"/>
      <c r="F18" s="1233"/>
      <c r="G18" s="1234"/>
      <c r="H18" s="481">
        <f>H14+H16</f>
        <v>221667582</v>
      </c>
      <c r="I18" s="1317" t="s">
        <v>294</v>
      </c>
      <c r="J18" s="1088">
        <f>J14+J16</f>
        <v>101590023</v>
      </c>
      <c r="K18" s="1088">
        <f aca="true" t="shared" si="4" ref="K18:T18">K14+K16</f>
        <v>71403121</v>
      </c>
      <c r="L18" s="1088">
        <f t="shared" si="4"/>
        <v>0</v>
      </c>
      <c r="M18" s="1088">
        <f t="shared" si="4"/>
        <v>71403121</v>
      </c>
      <c r="N18" s="1088">
        <f t="shared" si="4"/>
        <v>30186902</v>
      </c>
      <c r="O18" s="1127">
        <f t="shared" si="4"/>
        <v>28254179</v>
      </c>
      <c r="P18" s="1088">
        <f t="shared" si="4"/>
        <v>1136723</v>
      </c>
      <c r="Q18" s="1088">
        <f t="shared" si="4"/>
        <v>796000</v>
      </c>
      <c r="R18" s="1088">
        <f t="shared" si="4"/>
        <v>0</v>
      </c>
      <c r="S18" s="1127">
        <f t="shared" si="4"/>
        <v>30186902</v>
      </c>
      <c r="T18" s="1020">
        <f t="shared" si="4"/>
        <v>27690924</v>
      </c>
      <c r="U18" s="1153">
        <f aca="true" t="shared" si="5" ref="U18:AF18">U14+U16</f>
        <v>115232242</v>
      </c>
      <c r="V18" s="1088">
        <f t="shared" si="5"/>
        <v>78728820</v>
      </c>
      <c r="W18" s="1127">
        <f t="shared" si="5"/>
        <v>32913425</v>
      </c>
      <c r="X18" s="1088">
        <f t="shared" si="5"/>
        <v>2385997</v>
      </c>
      <c r="Y18" s="1020">
        <f t="shared" si="5"/>
        <v>1204000</v>
      </c>
      <c r="Z18" s="1465">
        <f t="shared" si="5"/>
        <v>21579975</v>
      </c>
      <c r="AA18" s="1153">
        <f t="shared" si="5"/>
        <v>1582000</v>
      </c>
      <c r="AB18" s="1088">
        <f t="shared" si="5"/>
        <v>1186500</v>
      </c>
      <c r="AC18" s="1127">
        <f t="shared" si="5"/>
        <v>395500</v>
      </c>
      <c r="AD18" s="1088">
        <f t="shared" si="5"/>
        <v>0</v>
      </c>
      <c r="AE18" s="1020">
        <f t="shared" si="5"/>
        <v>0</v>
      </c>
      <c r="AF18" s="1020">
        <f t="shared" si="5"/>
        <v>1186500</v>
      </c>
    </row>
    <row r="19" spans="1:32" s="496" customFormat="1" ht="12" customHeight="1" thickBot="1">
      <c r="A19" s="1244"/>
      <c r="B19" s="1245"/>
      <c r="C19" s="1235"/>
      <c r="D19" s="1236"/>
      <c r="E19" s="1236"/>
      <c r="F19" s="1236"/>
      <c r="G19" s="1237"/>
      <c r="H19" s="481">
        <f>H15+H17</f>
        <v>153765930</v>
      </c>
      <c r="I19" s="1318"/>
      <c r="J19" s="1091"/>
      <c r="K19" s="1091"/>
      <c r="L19" s="1091"/>
      <c r="M19" s="1091"/>
      <c r="N19" s="1091"/>
      <c r="O19" s="1128"/>
      <c r="P19" s="1091"/>
      <c r="Q19" s="1091"/>
      <c r="R19" s="1091"/>
      <c r="S19" s="1128"/>
      <c r="T19" s="1022"/>
      <c r="U19" s="1155"/>
      <c r="V19" s="1091"/>
      <c r="W19" s="1128"/>
      <c r="X19" s="1091"/>
      <c r="Y19" s="1022"/>
      <c r="Z19" s="1466"/>
      <c r="AA19" s="1155"/>
      <c r="AB19" s="1091"/>
      <c r="AC19" s="1128"/>
      <c r="AD19" s="1091"/>
      <c r="AE19" s="1022"/>
      <c r="AF19" s="1022"/>
    </row>
    <row r="20" spans="1:32" s="496" customFormat="1" ht="12.75" customHeight="1">
      <c r="A20" s="1311"/>
      <c r="B20" s="1215" t="s">
        <v>467</v>
      </c>
      <c r="C20" s="1229" t="s">
        <v>468</v>
      </c>
      <c r="D20" s="1230"/>
      <c r="E20" s="1230"/>
      <c r="F20" s="1230"/>
      <c r="G20" s="1231"/>
      <c r="H20" s="481">
        <f>H26+H32</f>
        <v>47019530</v>
      </c>
      <c r="I20" s="1259" t="s">
        <v>292</v>
      </c>
      <c r="J20" s="1124">
        <f>J26+J32</f>
        <v>28356650</v>
      </c>
      <c r="K20" s="1124">
        <f aca="true" t="shared" si="6" ref="K20:T20">K26+K32</f>
        <v>21267182</v>
      </c>
      <c r="L20" s="1124">
        <f t="shared" si="6"/>
        <v>0</v>
      </c>
      <c r="M20" s="1124">
        <f t="shared" si="6"/>
        <v>21267182</v>
      </c>
      <c r="N20" s="1124">
        <f t="shared" si="6"/>
        <v>7089468</v>
      </c>
      <c r="O20" s="1141">
        <f t="shared" si="6"/>
        <v>7089468</v>
      </c>
      <c r="P20" s="1124">
        <f t="shared" si="6"/>
        <v>0</v>
      </c>
      <c r="Q20" s="1124">
        <f t="shared" si="6"/>
        <v>0</v>
      </c>
      <c r="R20" s="1124">
        <f t="shared" si="6"/>
        <v>0</v>
      </c>
      <c r="S20" s="1141">
        <f t="shared" si="6"/>
        <v>7089468</v>
      </c>
      <c r="T20" s="993">
        <f t="shared" si="6"/>
        <v>21267182</v>
      </c>
      <c r="U20" s="1184">
        <f aca="true" t="shared" si="7" ref="U20:AF20">U26+U32</f>
        <v>17161566</v>
      </c>
      <c r="V20" s="1124">
        <f t="shared" si="7"/>
        <v>12871174</v>
      </c>
      <c r="W20" s="1141">
        <f t="shared" si="7"/>
        <v>4290392</v>
      </c>
      <c r="X20" s="1124">
        <f t="shared" si="7"/>
        <v>0</v>
      </c>
      <c r="Y20" s="993">
        <f t="shared" si="7"/>
        <v>0</v>
      </c>
      <c r="Z20" s="1467">
        <f t="shared" si="7"/>
        <v>13083680</v>
      </c>
      <c r="AA20" s="1184">
        <f t="shared" si="7"/>
        <v>0</v>
      </c>
      <c r="AB20" s="1124">
        <f t="shared" si="7"/>
        <v>0</v>
      </c>
      <c r="AC20" s="1141">
        <f t="shared" si="7"/>
        <v>0</v>
      </c>
      <c r="AD20" s="1124">
        <f t="shared" si="7"/>
        <v>0</v>
      </c>
      <c r="AE20" s="993">
        <f t="shared" si="7"/>
        <v>0</v>
      </c>
      <c r="AF20" s="993">
        <f t="shared" si="7"/>
        <v>0</v>
      </c>
    </row>
    <row r="21" spans="1:32" s="496" customFormat="1" ht="12.75" customHeight="1">
      <c r="A21" s="1312"/>
      <c r="B21" s="1216"/>
      <c r="C21" s="1232"/>
      <c r="D21" s="1233"/>
      <c r="E21" s="1233"/>
      <c r="F21" s="1233"/>
      <c r="G21" s="1234"/>
      <c r="H21" s="481">
        <f>H27+H33</f>
        <v>35264650</v>
      </c>
      <c r="I21" s="1260"/>
      <c r="J21" s="1088"/>
      <c r="K21" s="1088"/>
      <c r="L21" s="1088"/>
      <c r="M21" s="1088"/>
      <c r="N21" s="1088"/>
      <c r="O21" s="1127"/>
      <c r="P21" s="1088"/>
      <c r="Q21" s="1088"/>
      <c r="R21" s="1088"/>
      <c r="S21" s="1127"/>
      <c r="T21" s="1020"/>
      <c r="U21" s="1153"/>
      <c r="V21" s="1088"/>
      <c r="W21" s="1127"/>
      <c r="X21" s="1088"/>
      <c r="Y21" s="1020"/>
      <c r="Z21" s="1465"/>
      <c r="AA21" s="1153"/>
      <c r="AB21" s="1088"/>
      <c r="AC21" s="1127"/>
      <c r="AD21" s="1088"/>
      <c r="AE21" s="1020"/>
      <c r="AF21" s="1020"/>
    </row>
    <row r="22" spans="1:32" s="496" customFormat="1" ht="12.75" customHeight="1">
      <c r="A22" s="1313"/>
      <c r="B22" s="1217"/>
      <c r="C22" s="1232"/>
      <c r="D22" s="1233"/>
      <c r="E22" s="1233"/>
      <c r="F22" s="1233"/>
      <c r="G22" s="1234"/>
      <c r="H22" s="481">
        <f>H28+H34</f>
        <v>-1199998</v>
      </c>
      <c r="I22" s="1256" t="s">
        <v>293</v>
      </c>
      <c r="J22" s="1088">
        <f>J28+J34</f>
        <v>-418</v>
      </c>
      <c r="K22" s="1088">
        <f aca="true" t="shared" si="8" ref="K22:T22">K28+K34</f>
        <v>-8</v>
      </c>
      <c r="L22" s="1088">
        <f t="shared" si="8"/>
        <v>0</v>
      </c>
      <c r="M22" s="1088">
        <f t="shared" si="8"/>
        <v>-8</v>
      </c>
      <c r="N22" s="1088">
        <f t="shared" si="8"/>
        <v>-410</v>
      </c>
      <c r="O22" s="1127">
        <f t="shared" si="8"/>
        <v>-410</v>
      </c>
      <c r="P22" s="1088">
        <f t="shared" si="8"/>
        <v>0</v>
      </c>
      <c r="Q22" s="1088">
        <f t="shared" si="8"/>
        <v>0</v>
      </c>
      <c r="R22" s="1088">
        <f t="shared" si="8"/>
        <v>0</v>
      </c>
      <c r="S22" s="1127">
        <f t="shared" si="8"/>
        <v>-410</v>
      </c>
      <c r="T22" s="1020">
        <f t="shared" si="8"/>
        <v>-8</v>
      </c>
      <c r="U22" s="1153">
        <f aca="true" t="shared" si="9" ref="U22:AF22">U28+U34</f>
        <v>0</v>
      </c>
      <c r="V22" s="1088">
        <f t="shared" si="9"/>
        <v>0</v>
      </c>
      <c r="W22" s="1127">
        <f t="shared" si="9"/>
        <v>0</v>
      </c>
      <c r="X22" s="1088">
        <f t="shared" si="9"/>
        <v>0</v>
      </c>
      <c r="Y22" s="1020">
        <f t="shared" si="9"/>
        <v>0</v>
      </c>
      <c r="Z22" s="1465">
        <f t="shared" si="9"/>
        <v>13795</v>
      </c>
      <c r="AA22" s="1153">
        <f t="shared" si="9"/>
        <v>0</v>
      </c>
      <c r="AB22" s="1088">
        <f t="shared" si="9"/>
        <v>0</v>
      </c>
      <c r="AC22" s="1127">
        <f t="shared" si="9"/>
        <v>0</v>
      </c>
      <c r="AD22" s="1088">
        <f t="shared" si="9"/>
        <v>0</v>
      </c>
      <c r="AE22" s="1020">
        <f t="shared" si="9"/>
        <v>0</v>
      </c>
      <c r="AF22" s="1020">
        <f t="shared" si="9"/>
        <v>0</v>
      </c>
    </row>
    <row r="23" spans="1:32" s="496" customFormat="1" ht="12.75" customHeight="1">
      <c r="A23" s="1313"/>
      <c r="B23" s="1217"/>
      <c r="C23" s="1232"/>
      <c r="D23" s="1233"/>
      <c r="E23" s="1233"/>
      <c r="F23" s="1233"/>
      <c r="G23" s="1234"/>
      <c r="H23" s="481">
        <f>H29+H35</f>
        <v>-900001</v>
      </c>
      <c r="I23" s="1257"/>
      <c r="J23" s="1088"/>
      <c r="K23" s="1088"/>
      <c r="L23" s="1088"/>
      <c r="M23" s="1088"/>
      <c r="N23" s="1088"/>
      <c r="O23" s="1127"/>
      <c r="P23" s="1088"/>
      <c r="Q23" s="1088"/>
      <c r="R23" s="1088"/>
      <c r="S23" s="1127"/>
      <c r="T23" s="1020"/>
      <c r="U23" s="1153"/>
      <c r="V23" s="1088"/>
      <c r="W23" s="1127"/>
      <c r="X23" s="1088"/>
      <c r="Y23" s="1020"/>
      <c r="Z23" s="1465"/>
      <c r="AA23" s="1153"/>
      <c r="AB23" s="1088"/>
      <c r="AC23" s="1127"/>
      <c r="AD23" s="1088"/>
      <c r="AE23" s="1020"/>
      <c r="AF23" s="1020"/>
    </row>
    <row r="24" spans="1:32" s="496" customFormat="1" ht="12.75" customHeight="1">
      <c r="A24" s="1313"/>
      <c r="B24" s="1217"/>
      <c r="C24" s="1232"/>
      <c r="D24" s="1233"/>
      <c r="E24" s="1233"/>
      <c r="F24" s="1233"/>
      <c r="G24" s="1234"/>
      <c r="H24" s="481">
        <f>H20+H22</f>
        <v>45819532</v>
      </c>
      <c r="I24" s="1256" t="s">
        <v>294</v>
      </c>
      <c r="J24" s="1088">
        <f>J20+J22</f>
        <v>28356232</v>
      </c>
      <c r="K24" s="1088">
        <f aca="true" t="shared" si="10" ref="K24:T24">K20+K22</f>
        <v>21267174</v>
      </c>
      <c r="L24" s="1088">
        <f t="shared" si="10"/>
        <v>0</v>
      </c>
      <c r="M24" s="1088">
        <f t="shared" si="10"/>
        <v>21267174</v>
      </c>
      <c r="N24" s="1088">
        <f t="shared" si="10"/>
        <v>7089058</v>
      </c>
      <c r="O24" s="1127">
        <f t="shared" si="10"/>
        <v>7089058</v>
      </c>
      <c r="P24" s="1088">
        <f t="shared" si="10"/>
        <v>0</v>
      </c>
      <c r="Q24" s="1088">
        <f t="shared" si="10"/>
        <v>0</v>
      </c>
      <c r="R24" s="1088">
        <f t="shared" si="10"/>
        <v>0</v>
      </c>
      <c r="S24" s="1127">
        <f t="shared" si="10"/>
        <v>7089058</v>
      </c>
      <c r="T24" s="1020">
        <f t="shared" si="10"/>
        <v>21267174</v>
      </c>
      <c r="U24" s="1153">
        <f aca="true" t="shared" si="11" ref="U24:AF24">U20+U22</f>
        <v>17161566</v>
      </c>
      <c r="V24" s="1088">
        <f t="shared" si="11"/>
        <v>12871174</v>
      </c>
      <c r="W24" s="1127">
        <f t="shared" si="11"/>
        <v>4290392</v>
      </c>
      <c r="X24" s="1088">
        <f t="shared" si="11"/>
        <v>0</v>
      </c>
      <c r="Y24" s="1020">
        <f t="shared" si="11"/>
        <v>0</v>
      </c>
      <c r="Z24" s="1465">
        <f t="shared" si="11"/>
        <v>13097475</v>
      </c>
      <c r="AA24" s="1153">
        <f t="shared" si="11"/>
        <v>0</v>
      </c>
      <c r="AB24" s="1088">
        <f t="shared" si="11"/>
        <v>0</v>
      </c>
      <c r="AC24" s="1127">
        <f t="shared" si="11"/>
        <v>0</v>
      </c>
      <c r="AD24" s="1088">
        <f t="shared" si="11"/>
        <v>0</v>
      </c>
      <c r="AE24" s="1020">
        <f t="shared" si="11"/>
        <v>0</v>
      </c>
      <c r="AF24" s="1020">
        <f t="shared" si="11"/>
        <v>0</v>
      </c>
    </row>
    <row r="25" spans="1:32" s="496" customFormat="1" ht="12.75" customHeight="1" thickBot="1">
      <c r="A25" s="1314"/>
      <c r="B25" s="1218"/>
      <c r="C25" s="1235"/>
      <c r="D25" s="1236"/>
      <c r="E25" s="1236"/>
      <c r="F25" s="1236"/>
      <c r="G25" s="1237"/>
      <c r="H25" s="481">
        <f>H21+H23</f>
        <v>34364649</v>
      </c>
      <c r="I25" s="1258"/>
      <c r="J25" s="1091"/>
      <c r="K25" s="1091"/>
      <c r="L25" s="1091"/>
      <c r="M25" s="1091"/>
      <c r="N25" s="1091"/>
      <c r="O25" s="1128"/>
      <c r="P25" s="1091"/>
      <c r="Q25" s="1091"/>
      <c r="R25" s="1091"/>
      <c r="S25" s="1128"/>
      <c r="T25" s="1022"/>
      <c r="U25" s="1155"/>
      <c r="V25" s="1091"/>
      <c r="W25" s="1128"/>
      <c r="X25" s="1091"/>
      <c r="Y25" s="1022"/>
      <c r="Z25" s="1466"/>
      <c r="AA25" s="1155"/>
      <c r="AB25" s="1091"/>
      <c r="AC25" s="1128"/>
      <c r="AD25" s="1091"/>
      <c r="AE25" s="1022"/>
      <c r="AF25" s="1022"/>
    </row>
    <row r="26" spans="1:32" ht="12.75" customHeight="1">
      <c r="A26" s="1272" t="s">
        <v>602</v>
      </c>
      <c r="B26" s="1289" t="s">
        <v>469</v>
      </c>
      <c r="C26" s="1364" t="s">
        <v>470</v>
      </c>
      <c r="D26" s="1453">
        <v>312</v>
      </c>
      <c r="E26" s="1207" t="s">
        <v>471</v>
      </c>
      <c r="F26" s="1364" t="s">
        <v>472</v>
      </c>
      <c r="G26" s="1211" t="s">
        <v>473</v>
      </c>
      <c r="H26" s="497">
        <v>12099960</v>
      </c>
      <c r="I26" s="1265" t="s">
        <v>292</v>
      </c>
      <c r="J26" s="1142">
        <f>K26+N26</f>
        <v>12100375</v>
      </c>
      <c r="K26" s="1142">
        <f>L26+M26</f>
        <v>9074975</v>
      </c>
      <c r="L26" s="1092">
        <v>0</v>
      </c>
      <c r="M26" s="1092">
        <v>9074975</v>
      </c>
      <c r="N26" s="1142">
        <f>O26+P26+Q26</f>
        <v>3025400</v>
      </c>
      <c r="O26" s="1092">
        <v>3025400</v>
      </c>
      <c r="P26" s="1092">
        <v>0</v>
      </c>
      <c r="Q26" s="1092">
        <v>0</v>
      </c>
      <c r="R26" s="1092">
        <v>0</v>
      </c>
      <c r="S26" s="1092">
        <v>3025400</v>
      </c>
      <c r="T26" s="1007">
        <v>9074975</v>
      </c>
      <c r="U26" s="1156">
        <f>V26+W26+X26+Y26</f>
        <v>0</v>
      </c>
      <c r="V26" s="1092">
        <v>0</v>
      </c>
      <c r="W26" s="1092">
        <v>0</v>
      </c>
      <c r="X26" s="1092">
        <v>0</v>
      </c>
      <c r="Y26" s="1023">
        <v>0</v>
      </c>
      <c r="Z26" s="1468">
        <v>0</v>
      </c>
      <c r="AA26" s="1156">
        <f>AB26+AC26+AD26+AE26</f>
        <v>0</v>
      </c>
      <c r="AB26" s="1092">
        <v>0</v>
      </c>
      <c r="AC26" s="1092">
        <v>0</v>
      </c>
      <c r="AD26" s="1092">
        <v>0</v>
      </c>
      <c r="AE26" s="1023">
        <v>0</v>
      </c>
      <c r="AF26" s="1007">
        <v>0</v>
      </c>
    </row>
    <row r="27" spans="1:32" ht="12.75" customHeight="1">
      <c r="A27" s="1291"/>
      <c r="B27" s="1284"/>
      <c r="C27" s="1295"/>
      <c r="D27" s="1513"/>
      <c r="E27" s="1514"/>
      <c r="F27" s="1295"/>
      <c r="G27" s="1288"/>
      <c r="H27" s="497">
        <v>9074970</v>
      </c>
      <c r="I27" s="1195"/>
      <c r="J27" s="1094"/>
      <c r="K27" s="1094"/>
      <c r="L27" s="1085"/>
      <c r="M27" s="1085"/>
      <c r="N27" s="1094"/>
      <c r="O27" s="1085"/>
      <c r="P27" s="1085"/>
      <c r="Q27" s="1085"/>
      <c r="R27" s="1085"/>
      <c r="S27" s="1085"/>
      <c r="T27" s="1017"/>
      <c r="U27" s="1147"/>
      <c r="V27" s="1085"/>
      <c r="W27" s="1085"/>
      <c r="X27" s="1085"/>
      <c r="Y27" s="1043"/>
      <c r="Z27" s="1469"/>
      <c r="AA27" s="1147"/>
      <c r="AB27" s="1085"/>
      <c r="AC27" s="1085"/>
      <c r="AD27" s="1085"/>
      <c r="AE27" s="1043"/>
      <c r="AF27" s="1017"/>
    </row>
    <row r="28" spans="1:32" ht="12.75" customHeight="1">
      <c r="A28" s="1291"/>
      <c r="B28" s="1284"/>
      <c r="C28" s="1295"/>
      <c r="D28" s="1513"/>
      <c r="E28" s="1514"/>
      <c r="F28" s="1295"/>
      <c r="G28" s="1288"/>
      <c r="H28" s="497">
        <v>0</v>
      </c>
      <c r="I28" s="1194" t="s">
        <v>293</v>
      </c>
      <c r="J28" s="1094">
        <f>K28+N28</f>
        <v>-415</v>
      </c>
      <c r="K28" s="1094">
        <f>L28+M28</f>
        <v>-5</v>
      </c>
      <c r="L28" s="1290">
        <v>0</v>
      </c>
      <c r="M28" s="1367">
        <v>-5</v>
      </c>
      <c r="N28" s="1094">
        <f>O28+P28+Q28</f>
        <v>-410</v>
      </c>
      <c r="O28" s="1097">
        <v>-410</v>
      </c>
      <c r="P28" s="1097">
        <v>0</v>
      </c>
      <c r="Q28" s="1097">
        <v>0</v>
      </c>
      <c r="R28" s="1097">
        <v>0</v>
      </c>
      <c r="S28" s="1097">
        <v>-410</v>
      </c>
      <c r="T28" s="1366">
        <v>-5</v>
      </c>
      <c r="U28" s="1156">
        <f>V28+W28+X28+Y28</f>
        <v>0</v>
      </c>
      <c r="V28" s="1085">
        <v>0</v>
      </c>
      <c r="W28" s="1097">
        <v>0</v>
      </c>
      <c r="X28" s="1097">
        <v>0</v>
      </c>
      <c r="Y28" s="1012">
        <v>0</v>
      </c>
      <c r="Z28" s="1470">
        <v>0</v>
      </c>
      <c r="AA28" s="1156">
        <f>AB28+AC28+AD28+AE28</f>
        <v>0</v>
      </c>
      <c r="AB28" s="1085">
        <v>0</v>
      </c>
      <c r="AC28" s="1097">
        <v>0</v>
      </c>
      <c r="AD28" s="1097">
        <v>0</v>
      </c>
      <c r="AE28" s="1012">
        <v>0</v>
      </c>
      <c r="AF28" s="1366">
        <v>0</v>
      </c>
    </row>
    <row r="29" spans="1:32" ht="12.75" customHeight="1">
      <c r="A29" s="1291"/>
      <c r="B29" s="1284"/>
      <c r="C29" s="1295"/>
      <c r="D29" s="1513"/>
      <c r="E29" s="1514"/>
      <c r="F29" s="1295"/>
      <c r="G29" s="1288"/>
      <c r="H29" s="497">
        <v>0</v>
      </c>
      <c r="I29" s="1195"/>
      <c r="J29" s="1094"/>
      <c r="K29" s="1094"/>
      <c r="L29" s="1290"/>
      <c r="M29" s="1367"/>
      <c r="N29" s="1094"/>
      <c r="O29" s="1097"/>
      <c r="P29" s="1097"/>
      <c r="Q29" s="1097"/>
      <c r="R29" s="1097"/>
      <c r="S29" s="1097"/>
      <c r="T29" s="1366"/>
      <c r="U29" s="1147"/>
      <c r="V29" s="1085"/>
      <c r="W29" s="1097"/>
      <c r="X29" s="1097"/>
      <c r="Y29" s="1012"/>
      <c r="Z29" s="1470"/>
      <c r="AA29" s="1147"/>
      <c r="AB29" s="1085"/>
      <c r="AC29" s="1097"/>
      <c r="AD29" s="1097"/>
      <c r="AE29" s="1012"/>
      <c r="AF29" s="1366"/>
    </row>
    <row r="30" spans="1:32" ht="12.75" customHeight="1">
      <c r="A30" s="1291"/>
      <c r="B30" s="1284"/>
      <c r="C30" s="1295"/>
      <c r="D30" s="1513"/>
      <c r="E30" s="1514"/>
      <c r="F30" s="1295"/>
      <c r="G30" s="1288"/>
      <c r="H30" s="483">
        <f>H26+H28</f>
        <v>12099960</v>
      </c>
      <c r="I30" s="1302" t="s">
        <v>294</v>
      </c>
      <c r="J30" s="1140">
        <f>J26+J28</f>
        <v>12099960</v>
      </c>
      <c r="K30" s="1140">
        <f aca="true" t="shared" si="12" ref="K30:T30">K26+K28</f>
        <v>9074970</v>
      </c>
      <c r="L30" s="1140">
        <f t="shared" si="12"/>
        <v>0</v>
      </c>
      <c r="M30" s="1140">
        <f t="shared" si="12"/>
        <v>9074970</v>
      </c>
      <c r="N30" s="1140">
        <f t="shared" si="12"/>
        <v>3024990</v>
      </c>
      <c r="O30" s="1140">
        <f t="shared" si="12"/>
        <v>3024990</v>
      </c>
      <c r="P30" s="1140">
        <f t="shared" si="12"/>
        <v>0</v>
      </c>
      <c r="Q30" s="1140">
        <f t="shared" si="12"/>
        <v>0</v>
      </c>
      <c r="R30" s="1140">
        <f t="shared" si="12"/>
        <v>0</v>
      </c>
      <c r="S30" s="1140">
        <f t="shared" si="12"/>
        <v>3024990</v>
      </c>
      <c r="T30" s="1305">
        <f t="shared" si="12"/>
        <v>9074970</v>
      </c>
      <c r="U30" s="1191">
        <f aca="true" t="shared" si="13" ref="U30:AF30">U26+U28</f>
        <v>0</v>
      </c>
      <c r="V30" s="1140">
        <f t="shared" si="13"/>
        <v>0</v>
      </c>
      <c r="W30" s="1140">
        <f t="shared" si="13"/>
        <v>0</v>
      </c>
      <c r="X30" s="1140">
        <f t="shared" si="13"/>
        <v>0</v>
      </c>
      <c r="Y30" s="988">
        <f t="shared" si="13"/>
        <v>0</v>
      </c>
      <c r="Z30" s="1471">
        <f t="shared" si="13"/>
        <v>0</v>
      </c>
      <c r="AA30" s="1191">
        <f t="shared" si="13"/>
        <v>0</v>
      </c>
      <c r="AB30" s="1140">
        <f t="shared" si="13"/>
        <v>0</v>
      </c>
      <c r="AC30" s="1140">
        <f t="shared" si="13"/>
        <v>0</v>
      </c>
      <c r="AD30" s="1140">
        <f t="shared" si="13"/>
        <v>0</v>
      </c>
      <c r="AE30" s="988">
        <f t="shared" si="13"/>
        <v>0</v>
      </c>
      <c r="AF30" s="1305">
        <f t="shared" si="13"/>
        <v>0</v>
      </c>
    </row>
    <row r="31" spans="1:32" ht="14.25" customHeight="1">
      <c r="A31" s="1293"/>
      <c r="B31" s="1284"/>
      <c r="C31" s="1210"/>
      <c r="D31" s="1210"/>
      <c r="E31" s="1210"/>
      <c r="F31" s="1210"/>
      <c r="G31" s="1214"/>
      <c r="H31" s="483">
        <f>H27+H29</f>
        <v>9074970</v>
      </c>
      <c r="I31" s="1303"/>
      <c r="J31" s="1140"/>
      <c r="K31" s="1140"/>
      <c r="L31" s="1140"/>
      <c r="M31" s="1140"/>
      <c r="N31" s="1140"/>
      <c r="O31" s="1140"/>
      <c r="P31" s="1140"/>
      <c r="Q31" s="1140"/>
      <c r="R31" s="1140"/>
      <c r="S31" s="1140"/>
      <c r="T31" s="1305"/>
      <c r="U31" s="1191"/>
      <c r="V31" s="1140"/>
      <c r="W31" s="1140"/>
      <c r="X31" s="1140"/>
      <c r="Y31" s="988"/>
      <c r="Z31" s="1471"/>
      <c r="AA31" s="1191"/>
      <c r="AB31" s="1140"/>
      <c r="AC31" s="1140"/>
      <c r="AD31" s="1140"/>
      <c r="AE31" s="988"/>
      <c r="AF31" s="1305"/>
    </row>
    <row r="32" spans="1:32" ht="12.75" customHeight="1">
      <c r="A32" s="1361" t="s">
        <v>605</v>
      </c>
      <c r="B32" s="1284"/>
      <c r="C32" s="1289" t="s">
        <v>470</v>
      </c>
      <c r="D32" s="1289">
        <v>312</v>
      </c>
      <c r="E32" s="1435" t="s">
        <v>474</v>
      </c>
      <c r="F32" s="1289" t="s">
        <v>472</v>
      </c>
      <c r="G32" s="1308" t="s">
        <v>473</v>
      </c>
      <c r="H32" s="497">
        <v>34919570</v>
      </c>
      <c r="I32" s="1304" t="s">
        <v>292</v>
      </c>
      <c r="J32" s="1094">
        <f>K32+N32</f>
        <v>16256275</v>
      </c>
      <c r="K32" s="1094">
        <f>L32+M32</f>
        <v>12192207</v>
      </c>
      <c r="L32" s="1085">
        <v>0</v>
      </c>
      <c r="M32" s="1085">
        <v>12192207</v>
      </c>
      <c r="N32" s="1094">
        <f>O32+P32+Q32</f>
        <v>4064068</v>
      </c>
      <c r="O32" s="1085">
        <v>4064068</v>
      </c>
      <c r="P32" s="1085">
        <v>0</v>
      </c>
      <c r="Q32" s="1085">
        <v>0</v>
      </c>
      <c r="R32" s="1085">
        <v>0</v>
      </c>
      <c r="S32" s="1085">
        <v>4064068</v>
      </c>
      <c r="T32" s="1017">
        <v>12192207</v>
      </c>
      <c r="U32" s="1147">
        <f>V32+W32+X32+Y32</f>
        <v>17161566</v>
      </c>
      <c r="V32" s="1085">
        <v>12871174</v>
      </c>
      <c r="W32" s="1085">
        <v>4290392</v>
      </c>
      <c r="X32" s="1085">
        <v>0</v>
      </c>
      <c r="Y32" s="1043">
        <v>0</v>
      </c>
      <c r="Z32" s="1472">
        <v>13083680</v>
      </c>
      <c r="AA32" s="1147">
        <f>AB32+AC32+AD32+AE32</f>
        <v>0</v>
      </c>
      <c r="AB32" s="1085">
        <v>0</v>
      </c>
      <c r="AC32" s="1085">
        <v>0</v>
      </c>
      <c r="AD32" s="1085">
        <v>0</v>
      </c>
      <c r="AE32" s="1043">
        <v>0</v>
      </c>
      <c r="AF32" s="1002">
        <v>0</v>
      </c>
    </row>
    <row r="33" spans="1:32" ht="12.75" customHeight="1">
      <c r="A33" s="1362"/>
      <c r="B33" s="1284"/>
      <c r="C33" s="1284"/>
      <c r="D33" s="1284"/>
      <c r="E33" s="1284"/>
      <c r="F33" s="1284"/>
      <c r="G33" s="1436"/>
      <c r="H33" s="497">
        <v>26189680</v>
      </c>
      <c r="I33" s="1304"/>
      <c r="J33" s="1117"/>
      <c r="K33" s="1117"/>
      <c r="L33" s="1086"/>
      <c r="M33" s="1086"/>
      <c r="N33" s="1117"/>
      <c r="O33" s="1086"/>
      <c r="P33" s="1086"/>
      <c r="Q33" s="1086"/>
      <c r="R33" s="1086"/>
      <c r="S33" s="1086"/>
      <c r="T33" s="1002"/>
      <c r="U33" s="1157"/>
      <c r="V33" s="1086"/>
      <c r="W33" s="1086"/>
      <c r="X33" s="1086"/>
      <c r="Y33" s="1044"/>
      <c r="Z33" s="1472"/>
      <c r="AA33" s="1157"/>
      <c r="AB33" s="1086"/>
      <c r="AC33" s="1086"/>
      <c r="AD33" s="1086"/>
      <c r="AE33" s="1044"/>
      <c r="AF33" s="1002"/>
    </row>
    <row r="34" spans="1:32" ht="12.75" customHeight="1">
      <c r="A34" s="1362"/>
      <c r="B34" s="1284"/>
      <c r="C34" s="1284"/>
      <c r="D34" s="1284"/>
      <c r="E34" s="1284"/>
      <c r="F34" s="1284"/>
      <c r="G34" s="1436"/>
      <c r="H34" s="497">
        <v>-1199998</v>
      </c>
      <c r="I34" s="1194" t="s">
        <v>293</v>
      </c>
      <c r="J34" s="1094">
        <f>K34+N34</f>
        <v>-3</v>
      </c>
      <c r="K34" s="1094">
        <f>L34+M34</f>
        <v>-3</v>
      </c>
      <c r="L34" s="1086">
        <v>0</v>
      </c>
      <c r="M34" s="1086">
        <v>-3</v>
      </c>
      <c r="N34" s="1094">
        <f>O34+P34+Q34</f>
        <v>0</v>
      </c>
      <c r="O34" s="1086">
        <v>0</v>
      </c>
      <c r="P34" s="1086">
        <v>0</v>
      </c>
      <c r="Q34" s="1086">
        <v>0</v>
      </c>
      <c r="R34" s="1086">
        <v>0</v>
      </c>
      <c r="S34" s="1086">
        <v>0</v>
      </c>
      <c r="T34" s="1002">
        <v>-3</v>
      </c>
      <c r="U34" s="1147">
        <f>V34+W34+X34+Y34</f>
        <v>0</v>
      </c>
      <c r="V34" s="1085">
        <v>0</v>
      </c>
      <c r="W34" s="1086">
        <v>0</v>
      </c>
      <c r="X34" s="1086">
        <v>0</v>
      </c>
      <c r="Y34" s="1044">
        <v>0</v>
      </c>
      <c r="Z34" s="1472">
        <v>13795</v>
      </c>
      <c r="AA34" s="1147">
        <f>AB34+AC34+AD34+AE34</f>
        <v>0</v>
      </c>
      <c r="AB34" s="1085">
        <v>0</v>
      </c>
      <c r="AC34" s="1086">
        <v>0</v>
      </c>
      <c r="AD34" s="1086">
        <v>0</v>
      </c>
      <c r="AE34" s="1044">
        <v>0</v>
      </c>
      <c r="AF34" s="1002">
        <v>0</v>
      </c>
    </row>
    <row r="35" spans="1:32" ht="12.75" customHeight="1">
      <c r="A35" s="1363"/>
      <c r="B35" s="1285"/>
      <c r="C35" s="1285"/>
      <c r="D35" s="1285"/>
      <c r="E35" s="1285"/>
      <c r="F35" s="1285"/>
      <c r="G35" s="1309"/>
      <c r="H35" s="498">
        <v>-900001</v>
      </c>
      <c r="I35" s="1365"/>
      <c r="J35" s="1117"/>
      <c r="K35" s="1117"/>
      <c r="L35" s="1139"/>
      <c r="M35" s="1139"/>
      <c r="N35" s="1117"/>
      <c r="O35" s="1139"/>
      <c r="P35" s="1139"/>
      <c r="Q35" s="1139"/>
      <c r="R35" s="1139"/>
      <c r="S35" s="1139"/>
      <c r="T35" s="989"/>
      <c r="U35" s="1157"/>
      <c r="V35" s="1086"/>
      <c r="W35" s="1139"/>
      <c r="X35" s="1139"/>
      <c r="Y35" s="989"/>
      <c r="Z35" s="1473"/>
      <c r="AA35" s="1157"/>
      <c r="AB35" s="1086"/>
      <c r="AC35" s="1139"/>
      <c r="AD35" s="1139"/>
      <c r="AE35" s="989"/>
      <c r="AF35" s="989"/>
    </row>
    <row r="36" spans="1:32" ht="12.75" customHeight="1">
      <c r="A36" s="1363"/>
      <c r="B36" s="1285"/>
      <c r="C36" s="1285"/>
      <c r="D36" s="1285"/>
      <c r="E36" s="1285"/>
      <c r="F36" s="1285"/>
      <c r="G36" s="1309"/>
      <c r="H36" s="483">
        <f>H32+H34</f>
        <v>33719572</v>
      </c>
      <c r="I36" s="1194" t="s">
        <v>294</v>
      </c>
      <c r="J36" s="1117">
        <f>J32+J34</f>
        <v>16256272</v>
      </c>
      <c r="K36" s="1117">
        <f aca="true" t="shared" si="14" ref="K36:T36">K32+K34</f>
        <v>12192204</v>
      </c>
      <c r="L36" s="1117">
        <f t="shared" si="14"/>
        <v>0</v>
      </c>
      <c r="M36" s="1117">
        <f t="shared" si="14"/>
        <v>12192204</v>
      </c>
      <c r="N36" s="1117">
        <f t="shared" si="14"/>
        <v>4064068</v>
      </c>
      <c r="O36" s="1117">
        <f t="shared" si="14"/>
        <v>4064068</v>
      </c>
      <c r="P36" s="1117">
        <f t="shared" si="14"/>
        <v>0</v>
      </c>
      <c r="Q36" s="1117">
        <f t="shared" si="14"/>
        <v>0</v>
      </c>
      <c r="R36" s="1117">
        <f t="shared" si="14"/>
        <v>0</v>
      </c>
      <c r="S36" s="1117">
        <f t="shared" si="14"/>
        <v>4064068</v>
      </c>
      <c r="T36" s="1225">
        <f t="shared" si="14"/>
        <v>12192204</v>
      </c>
      <c r="U36" s="1157">
        <f aca="true" t="shared" si="15" ref="U36:AF36">U32+U34</f>
        <v>17161566</v>
      </c>
      <c r="V36" s="1117">
        <f t="shared" si="15"/>
        <v>12871174</v>
      </c>
      <c r="W36" s="1117">
        <f t="shared" si="15"/>
        <v>4290392</v>
      </c>
      <c r="X36" s="1117">
        <f t="shared" si="15"/>
        <v>0</v>
      </c>
      <c r="Y36" s="997">
        <f t="shared" si="15"/>
        <v>0</v>
      </c>
      <c r="Z36" s="1474">
        <f t="shared" si="15"/>
        <v>13097475</v>
      </c>
      <c r="AA36" s="1157">
        <f t="shared" si="15"/>
        <v>0</v>
      </c>
      <c r="AB36" s="1117">
        <f t="shared" si="15"/>
        <v>0</v>
      </c>
      <c r="AC36" s="1117">
        <f t="shared" si="15"/>
        <v>0</v>
      </c>
      <c r="AD36" s="1117">
        <f t="shared" si="15"/>
        <v>0</v>
      </c>
      <c r="AE36" s="997">
        <f t="shared" si="15"/>
        <v>0</v>
      </c>
      <c r="AF36" s="1225">
        <f t="shared" si="15"/>
        <v>0</v>
      </c>
    </row>
    <row r="37" spans="1:32" ht="12.75" customHeight="1" thickBot="1">
      <c r="A37" s="1363"/>
      <c r="B37" s="1285"/>
      <c r="C37" s="1285"/>
      <c r="D37" s="1285"/>
      <c r="E37" s="1285"/>
      <c r="F37" s="1285"/>
      <c r="G37" s="1309"/>
      <c r="H37" s="483">
        <f>H33+H35</f>
        <v>25289679</v>
      </c>
      <c r="I37" s="1437"/>
      <c r="J37" s="1136"/>
      <c r="K37" s="1136"/>
      <c r="L37" s="1136"/>
      <c r="M37" s="1136"/>
      <c r="N37" s="1136"/>
      <c r="O37" s="1136"/>
      <c r="P37" s="1136"/>
      <c r="Q37" s="1136"/>
      <c r="R37" s="1136"/>
      <c r="S37" s="1136"/>
      <c r="T37" s="1438"/>
      <c r="U37" s="1189"/>
      <c r="V37" s="1136"/>
      <c r="W37" s="1136"/>
      <c r="X37" s="1136"/>
      <c r="Y37" s="990"/>
      <c r="Z37" s="1475"/>
      <c r="AA37" s="1189"/>
      <c r="AB37" s="1136"/>
      <c r="AC37" s="1136"/>
      <c r="AD37" s="1136"/>
      <c r="AE37" s="990"/>
      <c r="AF37" s="1438"/>
    </row>
    <row r="38" spans="1:32" s="496" customFormat="1" ht="12.75" customHeight="1">
      <c r="A38" s="1311"/>
      <c r="B38" s="1215" t="s">
        <v>475</v>
      </c>
      <c r="C38" s="1229" t="s">
        <v>476</v>
      </c>
      <c r="D38" s="1230"/>
      <c r="E38" s="1230"/>
      <c r="F38" s="1230"/>
      <c r="G38" s="1231"/>
      <c r="H38" s="481">
        <f>H44</f>
        <v>9020000</v>
      </c>
      <c r="I38" s="1240" t="s">
        <v>292</v>
      </c>
      <c r="J38" s="1138">
        <f>J44</f>
        <v>4470000</v>
      </c>
      <c r="K38" s="1138">
        <f aca="true" t="shared" si="16" ref="K38:T38">K44</f>
        <v>3352500</v>
      </c>
      <c r="L38" s="1138">
        <f t="shared" si="16"/>
        <v>0</v>
      </c>
      <c r="M38" s="1138">
        <f t="shared" si="16"/>
        <v>3352500</v>
      </c>
      <c r="N38" s="1138">
        <f t="shared" si="16"/>
        <v>1117500</v>
      </c>
      <c r="O38" s="1137">
        <f t="shared" si="16"/>
        <v>1117500</v>
      </c>
      <c r="P38" s="1138">
        <f t="shared" si="16"/>
        <v>0</v>
      </c>
      <c r="Q38" s="1138">
        <f t="shared" si="16"/>
        <v>0</v>
      </c>
      <c r="R38" s="1138">
        <f t="shared" si="16"/>
        <v>0</v>
      </c>
      <c r="S38" s="1137">
        <f t="shared" si="16"/>
        <v>1117500</v>
      </c>
      <c r="T38" s="987">
        <f t="shared" si="16"/>
        <v>3352500</v>
      </c>
      <c r="U38" s="1190">
        <f aca="true" t="shared" si="17" ref="U38:AF38">U44</f>
        <v>4550000</v>
      </c>
      <c r="V38" s="1138">
        <f t="shared" si="17"/>
        <v>3412500</v>
      </c>
      <c r="W38" s="1137">
        <f t="shared" si="17"/>
        <v>1137500</v>
      </c>
      <c r="X38" s="1138">
        <f t="shared" si="17"/>
        <v>0</v>
      </c>
      <c r="Y38" s="987">
        <f t="shared" si="17"/>
        <v>0</v>
      </c>
      <c r="Z38" s="1476">
        <f t="shared" si="17"/>
        <v>3412500</v>
      </c>
      <c r="AA38" s="1190">
        <f t="shared" si="17"/>
        <v>0</v>
      </c>
      <c r="AB38" s="1138">
        <f t="shared" si="17"/>
        <v>0</v>
      </c>
      <c r="AC38" s="1137">
        <f t="shared" si="17"/>
        <v>0</v>
      </c>
      <c r="AD38" s="1138">
        <f t="shared" si="17"/>
        <v>0</v>
      </c>
      <c r="AE38" s="987">
        <f t="shared" si="17"/>
        <v>0</v>
      </c>
      <c r="AF38" s="987">
        <f t="shared" si="17"/>
        <v>0</v>
      </c>
    </row>
    <row r="39" spans="1:32" s="496" customFormat="1" ht="12.75" customHeight="1">
      <c r="A39" s="1312"/>
      <c r="B39" s="1216"/>
      <c r="C39" s="1232"/>
      <c r="D39" s="1233"/>
      <c r="E39" s="1233"/>
      <c r="F39" s="1233"/>
      <c r="G39" s="1234"/>
      <c r="H39" s="481">
        <f>H45</f>
        <v>6765000</v>
      </c>
      <c r="I39" s="1239"/>
      <c r="J39" s="1101"/>
      <c r="K39" s="1101"/>
      <c r="L39" s="1101"/>
      <c r="M39" s="1101"/>
      <c r="N39" s="1101"/>
      <c r="O39" s="1134"/>
      <c r="P39" s="1101"/>
      <c r="Q39" s="1101"/>
      <c r="R39" s="1101"/>
      <c r="S39" s="1134"/>
      <c r="T39" s="1015"/>
      <c r="U39" s="1160"/>
      <c r="V39" s="1101"/>
      <c r="W39" s="1134"/>
      <c r="X39" s="1101"/>
      <c r="Y39" s="1015"/>
      <c r="Z39" s="1477"/>
      <c r="AA39" s="1160"/>
      <c r="AB39" s="1101"/>
      <c r="AC39" s="1134"/>
      <c r="AD39" s="1101"/>
      <c r="AE39" s="1015"/>
      <c r="AF39" s="1015"/>
    </row>
    <row r="40" spans="1:32" s="496" customFormat="1" ht="12.75" customHeight="1">
      <c r="A40" s="1313"/>
      <c r="B40" s="1217"/>
      <c r="C40" s="1232"/>
      <c r="D40" s="1233"/>
      <c r="E40" s="1233"/>
      <c r="F40" s="1233"/>
      <c r="G40" s="1234"/>
      <c r="H40" s="481">
        <f>H46</f>
        <v>0</v>
      </c>
      <c r="I40" s="1223" t="s">
        <v>293</v>
      </c>
      <c r="J40" s="1099">
        <f>J46</f>
        <v>0</v>
      </c>
      <c r="K40" s="1099">
        <f aca="true" t="shared" si="18" ref="K40:T40">K46</f>
        <v>0</v>
      </c>
      <c r="L40" s="1099">
        <f t="shared" si="18"/>
        <v>0</v>
      </c>
      <c r="M40" s="1099">
        <f t="shared" si="18"/>
        <v>0</v>
      </c>
      <c r="N40" s="1099">
        <f t="shared" si="18"/>
        <v>0</v>
      </c>
      <c r="O40" s="1133">
        <f t="shared" si="18"/>
        <v>0</v>
      </c>
      <c r="P40" s="1099">
        <f t="shared" si="18"/>
        <v>0</v>
      </c>
      <c r="Q40" s="1099">
        <f t="shared" si="18"/>
        <v>0</v>
      </c>
      <c r="R40" s="1099">
        <f t="shared" si="18"/>
        <v>0</v>
      </c>
      <c r="S40" s="1133">
        <f t="shared" si="18"/>
        <v>0</v>
      </c>
      <c r="T40" s="1014">
        <f t="shared" si="18"/>
        <v>0</v>
      </c>
      <c r="U40" s="1159">
        <f aca="true" t="shared" si="19" ref="U40:AF40">U46</f>
        <v>0</v>
      </c>
      <c r="V40" s="1099">
        <f t="shared" si="19"/>
        <v>0</v>
      </c>
      <c r="W40" s="1133">
        <f t="shared" si="19"/>
        <v>0</v>
      </c>
      <c r="X40" s="1099">
        <f t="shared" si="19"/>
        <v>0</v>
      </c>
      <c r="Y40" s="1014">
        <f t="shared" si="19"/>
        <v>0</v>
      </c>
      <c r="Z40" s="1478">
        <f t="shared" si="19"/>
        <v>0</v>
      </c>
      <c r="AA40" s="1159">
        <f t="shared" si="19"/>
        <v>0</v>
      </c>
      <c r="AB40" s="1099">
        <f t="shared" si="19"/>
        <v>0</v>
      </c>
      <c r="AC40" s="1133">
        <f t="shared" si="19"/>
        <v>0</v>
      </c>
      <c r="AD40" s="1099">
        <f t="shared" si="19"/>
        <v>0</v>
      </c>
      <c r="AE40" s="1014">
        <f t="shared" si="19"/>
        <v>0</v>
      </c>
      <c r="AF40" s="1014">
        <f t="shared" si="19"/>
        <v>0</v>
      </c>
    </row>
    <row r="41" spans="1:32" s="496" customFormat="1" ht="12.75" customHeight="1">
      <c r="A41" s="1313"/>
      <c r="B41" s="1217"/>
      <c r="C41" s="1232"/>
      <c r="D41" s="1233"/>
      <c r="E41" s="1233"/>
      <c r="F41" s="1233"/>
      <c r="G41" s="1234"/>
      <c r="H41" s="481">
        <f>H47</f>
        <v>0</v>
      </c>
      <c r="I41" s="1239"/>
      <c r="J41" s="1101"/>
      <c r="K41" s="1101"/>
      <c r="L41" s="1101"/>
      <c r="M41" s="1101"/>
      <c r="N41" s="1101"/>
      <c r="O41" s="1134"/>
      <c r="P41" s="1101"/>
      <c r="Q41" s="1101"/>
      <c r="R41" s="1101"/>
      <c r="S41" s="1134"/>
      <c r="T41" s="1015"/>
      <c r="U41" s="1160"/>
      <c r="V41" s="1101"/>
      <c r="W41" s="1134"/>
      <c r="X41" s="1101"/>
      <c r="Y41" s="1015"/>
      <c r="Z41" s="1477"/>
      <c r="AA41" s="1160"/>
      <c r="AB41" s="1101"/>
      <c r="AC41" s="1134"/>
      <c r="AD41" s="1101"/>
      <c r="AE41" s="1015"/>
      <c r="AF41" s="1015"/>
    </row>
    <row r="42" spans="1:32" s="496" customFormat="1" ht="14.25" customHeight="1">
      <c r="A42" s="1313"/>
      <c r="B42" s="1217"/>
      <c r="C42" s="1232"/>
      <c r="D42" s="1233"/>
      <c r="E42" s="1233"/>
      <c r="F42" s="1233"/>
      <c r="G42" s="1234"/>
      <c r="H42" s="481">
        <f>H38+H40</f>
        <v>9020000</v>
      </c>
      <c r="I42" s="1223" t="s">
        <v>294</v>
      </c>
      <c r="J42" s="1099">
        <f>J38+J40</f>
        <v>4470000</v>
      </c>
      <c r="K42" s="1099">
        <f aca="true" t="shared" si="20" ref="K42:T42">K38+K40</f>
        <v>3352500</v>
      </c>
      <c r="L42" s="1099">
        <f t="shared" si="20"/>
        <v>0</v>
      </c>
      <c r="M42" s="1099">
        <f t="shared" si="20"/>
        <v>3352500</v>
      </c>
      <c r="N42" s="1099">
        <f t="shared" si="20"/>
        <v>1117500</v>
      </c>
      <c r="O42" s="1133">
        <f t="shared" si="20"/>
        <v>1117500</v>
      </c>
      <c r="P42" s="1099">
        <f t="shared" si="20"/>
        <v>0</v>
      </c>
      <c r="Q42" s="1099">
        <f t="shared" si="20"/>
        <v>0</v>
      </c>
      <c r="R42" s="1099">
        <f t="shared" si="20"/>
        <v>0</v>
      </c>
      <c r="S42" s="1133">
        <f t="shared" si="20"/>
        <v>1117500</v>
      </c>
      <c r="T42" s="1014">
        <f t="shared" si="20"/>
        <v>3352500</v>
      </c>
      <c r="U42" s="1159">
        <f aca="true" t="shared" si="21" ref="U42:AF42">U38+U40</f>
        <v>4550000</v>
      </c>
      <c r="V42" s="1099">
        <f t="shared" si="21"/>
        <v>3412500</v>
      </c>
      <c r="W42" s="1133">
        <f t="shared" si="21"/>
        <v>1137500</v>
      </c>
      <c r="X42" s="1099">
        <f t="shared" si="21"/>
        <v>0</v>
      </c>
      <c r="Y42" s="1014">
        <f t="shared" si="21"/>
        <v>0</v>
      </c>
      <c r="Z42" s="1478">
        <f t="shared" si="21"/>
        <v>3412500</v>
      </c>
      <c r="AA42" s="1159">
        <f t="shared" si="21"/>
        <v>0</v>
      </c>
      <c r="AB42" s="1099">
        <f t="shared" si="21"/>
        <v>0</v>
      </c>
      <c r="AC42" s="1133">
        <f t="shared" si="21"/>
        <v>0</v>
      </c>
      <c r="AD42" s="1099">
        <f t="shared" si="21"/>
        <v>0</v>
      </c>
      <c r="AE42" s="1014">
        <f t="shared" si="21"/>
        <v>0</v>
      </c>
      <c r="AF42" s="1014">
        <f t="shared" si="21"/>
        <v>0</v>
      </c>
    </row>
    <row r="43" spans="1:32" s="496" customFormat="1" ht="12.75" customHeight="1" thickBot="1">
      <c r="A43" s="1314"/>
      <c r="B43" s="1218"/>
      <c r="C43" s="1235"/>
      <c r="D43" s="1236"/>
      <c r="E43" s="1236"/>
      <c r="F43" s="1236"/>
      <c r="G43" s="1237"/>
      <c r="H43" s="481">
        <f>H39+H41</f>
        <v>6765000</v>
      </c>
      <c r="I43" s="1224"/>
      <c r="J43" s="1100"/>
      <c r="K43" s="1100"/>
      <c r="L43" s="1100"/>
      <c r="M43" s="1100"/>
      <c r="N43" s="1100"/>
      <c r="O43" s="1135"/>
      <c r="P43" s="1100"/>
      <c r="Q43" s="1100"/>
      <c r="R43" s="1100"/>
      <c r="S43" s="1135"/>
      <c r="T43" s="1016"/>
      <c r="U43" s="1161"/>
      <c r="V43" s="1100"/>
      <c r="W43" s="1135"/>
      <c r="X43" s="1100"/>
      <c r="Y43" s="1016"/>
      <c r="Z43" s="1479"/>
      <c r="AA43" s="1161"/>
      <c r="AB43" s="1100"/>
      <c r="AC43" s="1135"/>
      <c r="AD43" s="1100"/>
      <c r="AE43" s="1016"/>
      <c r="AF43" s="1016"/>
    </row>
    <row r="44" spans="1:32" ht="12.75" customHeight="1">
      <c r="A44" s="1272" t="s">
        <v>608</v>
      </c>
      <c r="B44" s="1215"/>
      <c r="C44" s="1196" t="s">
        <v>477</v>
      </c>
      <c r="D44" s="1289" t="s">
        <v>478</v>
      </c>
      <c r="E44" s="1515" t="s">
        <v>479</v>
      </c>
      <c r="F44" s="1207" t="s">
        <v>480</v>
      </c>
      <c r="G44" s="1211" t="s">
        <v>481</v>
      </c>
      <c r="H44" s="497">
        <v>9020000</v>
      </c>
      <c r="I44" s="1265" t="s">
        <v>292</v>
      </c>
      <c r="J44" s="1142">
        <f>K44+N44</f>
        <v>4470000</v>
      </c>
      <c r="K44" s="1142">
        <f>L44+M44</f>
        <v>3352500</v>
      </c>
      <c r="L44" s="1092">
        <v>0</v>
      </c>
      <c r="M44" s="1092">
        <v>3352500</v>
      </c>
      <c r="N44" s="1142">
        <f>O44+P44+Q44</f>
        <v>1117500</v>
      </c>
      <c r="O44" s="1092">
        <v>1117500</v>
      </c>
      <c r="P44" s="1092">
        <v>0</v>
      </c>
      <c r="Q44" s="1092">
        <v>0</v>
      </c>
      <c r="R44" s="1092">
        <v>0</v>
      </c>
      <c r="S44" s="1092">
        <v>1117500</v>
      </c>
      <c r="T44" s="1007">
        <v>3352500</v>
      </c>
      <c r="U44" s="1156">
        <f>V44+W44+X44+Y44</f>
        <v>4550000</v>
      </c>
      <c r="V44" s="1092">
        <v>3412500</v>
      </c>
      <c r="W44" s="1092">
        <v>1137500</v>
      </c>
      <c r="X44" s="1092">
        <v>0</v>
      </c>
      <c r="Y44" s="1023">
        <v>0</v>
      </c>
      <c r="Z44" s="1468">
        <v>3412500</v>
      </c>
      <c r="AA44" s="1156">
        <f>AB44+AC44+AD44+AE44</f>
        <v>0</v>
      </c>
      <c r="AB44" s="1092">
        <v>0</v>
      </c>
      <c r="AC44" s="1092">
        <v>0</v>
      </c>
      <c r="AD44" s="1092">
        <v>0</v>
      </c>
      <c r="AE44" s="1023">
        <v>0</v>
      </c>
      <c r="AF44" s="1007">
        <v>0</v>
      </c>
    </row>
    <row r="45" spans="1:32" ht="12.75" customHeight="1">
      <c r="A45" s="1291"/>
      <c r="B45" s="1247"/>
      <c r="C45" s="1269"/>
      <c r="D45" s="1284"/>
      <c r="E45" s="1297"/>
      <c r="F45" s="1208"/>
      <c r="G45" s="1288"/>
      <c r="H45" s="497">
        <v>6765000</v>
      </c>
      <c r="I45" s="1195"/>
      <c r="J45" s="1094"/>
      <c r="K45" s="1094"/>
      <c r="L45" s="1085"/>
      <c r="M45" s="1085"/>
      <c r="N45" s="1094"/>
      <c r="O45" s="1085"/>
      <c r="P45" s="1085"/>
      <c r="Q45" s="1085"/>
      <c r="R45" s="1085"/>
      <c r="S45" s="1085"/>
      <c r="T45" s="1017"/>
      <c r="U45" s="1147"/>
      <c r="V45" s="1085"/>
      <c r="W45" s="1085"/>
      <c r="X45" s="1085"/>
      <c r="Y45" s="1043"/>
      <c r="Z45" s="1469"/>
      <c r="AA45" s="1147"/>
      <c r="AB45" s="1085"/>
      <c r="AC45" s="1085"/>
      <c r="AD45" s="1085"/>
      <c r="AE45" s="1043"/>
      <c r="AF45" s="1017"/>
    </row>
    <row r="46" spans="1:32" ht="12.75" customHeight="1">
      <c r="A46" s="1292"/>
      <c r="B46" s="1209"/>
      <c r="C46" s="1270"/>
      <c r="D46" s="1285"/>
      <c r="E46" s="1298"/>
      <c r="F46" s="1209"/>
      <c r="G46" s="1213"/>
      <c r="H46" s="497">
        <v>0</v>
      </c>
      <c r="I46" s="1194" t="s">
        <v>293</v>
      </c>
      <c r="J46" s="1094">
        <f>K46+N46</f>
        <v>0</v>
      </c>
      <c r="K46" s="1094">
        <f>L46+M46</f>
        <v>0</v>
      </c>
      <c r="L46" s="1085">
        <v>0</v>
      </c>
      <c r="M46" s="1085">
        <v>0</v>
      </c>
      <c r="N46" s="1094">
        <f>O46+P46+Q46</f>
        <v>0</v>
      </c>
      <c r="O46" s="1085">
        <v>0</v>
      </c>
      <c r="P46" s="1085">
        <v>0</v>
      </c>
      <c r="Q46" s="1085">
        <v>0</v>
      </c>
      <c r="R46" s="1085">
        <v>0</v>
      </c>
      <c r="S46" s="1085">
        <v>0</v>
      </c>
      <c r="T46" s="1017">
        <v>0</v>
      </c>
      <c r="U46" s="1147">
        <f>V46+W46+X46+Y46</f>
        <v>0</v>
      </c>
      <c r="V46" s="1085">
        <v>0</v>
      </c>
      <c r="W46" s="1085">
        <v>0</v>
      </c>
      <c r="X46" s="1085">
        <v>0</v>
      </c>
      <c r="Y46" s="1043">
        <v>0</v>
      </c>
      <c r="Z46" s="1469">
        <v>0</v>
      </c>
      <c r="AA46" s="1147">
        <f>AB46+AC46+AD46+AE46</f>
        <v>0</v>
      </c>
      <c r="AB46" s="1085">
        <v>0</v>
      </c>
      <c r="AC46" s="1085">
        <v>0</v>
      </c>
      <c r="AD46" s="1085">
        <v>0</v>
      </c>
      <c r="AE46" s="1043">
        <v>0</v>
      </c>
      <c r="AF46" s="1017">
        <v>0</v>
      </c>
    </row>
    <row r="47" spans="1:32" ht="12.75" customHeight="1">
      <c r="A47" s="1292"/>
      <c r="B47" s="1209"/>
      <c r="C47" s="1270"/>
      <c r="D47" s="1285"/>
      <c r="E47" s="1298"/>
      <c r="F47" s="1209"/>
      <c r="G47" s="1213"/>
      <c r="H47" s="497">
        <v>0</v>
      </c>
      <c r="I47" s="1195"/>
      <c r="J47" s="1094"/>
      <c r="K47" s="1094"/>
      <c r="L47" s="1085"/>
      <c r="M47" s="1085"/>
      <c r="N47" s="1094"/>
      <c r="O47" s="1085"/>
      <c r="P47" s="1085"/>
      <c r="Q47" s="1085"/>
      <c r="R47" s="1085"/>
      <c r="S47" s="1085"/>
      <c r="T47" s="1017"/>
      <c r="U47" s="1147"/>
      <c r="V47" s="1085"/>
      <c r="W47" s="1085"/>
      <c r="X47" s="1085"/>
      <c r="Y47" s="1043"/>
      <c r="Z47" s="1469"/>
      <c r="AA47" s="1147"/>
      <c r="AB47" s="1085"/>
      <c r="AC47" s="1085"/>
      <c r="AD47" s="1085"/>
      <c r="AE47" s="1043"/>
      <c r="AF47" s="1017"/>
    </row>
    <row r="48" spans="1:32" ht="12.75" customHeight="1">
      <c r="A48" s="1292"/>
      <c r="B48" s="1209"/>
      <c r="C48" s="1270"/>
      <c r="D48" s="1285"/>
      <c r="E48" s="1298"/>
      <c r="F48" s="1209"/>
      <c r="G48" s="1213"/>
      <c r="H48" s="483">
        <f>H44+H46</f>
        <v>9020000</v>
      </c>
      <c r="I48" s="1194" t="s">
        <v>294</v>
      </c>
      <c r="J48" s="1094">
        <f>J44+J46</f>
        <v>4470000</v>
      </c>
      <c r="K48" s="1094">
        <f aca="true" t="shared" si="22" ref="K48:T48">K44+K46</f>
        <v>3352500</v>
      </c>
      <c r="L48" s="1094">
        <f t="shared" si="22"/>
        <v>0</v>
      </c>
      <c r="M48" s="1094">
        <f t="shared" si="22"/>
        <v>3352500</v>
      </c>
      <c r="N48" s="1094">
        <f t="shared" si="22"/>
        <v>1117500</v>
      </c>
      <c r="O48" s="1094">
        <f t="shared" si="22"/>
        <v>1117500</v>
      </c>
      <c r="P48" s="1094">
        <f t="shared" si="22"/>
        <v>0</v>
      </c>
      <c r="Q48" s="1094">
        <f t="shared" si="22"/>
        <v>0</v>
      </c>
      <c r="R48" s="1094">
        <f t="shared" si="22"/>
        <v>0</v>
      </c>
      <c r="S48" s="1094">
        <f t="shared" si="22"/>
        <v>1117500</v>
      </c>
      <c r="T48" s="1281">
        <f t="shared" si="22"/>
        <v>3352500</v>
      </c>
      <c r="U48" s="1147">
        <f aca="true" t="shared" si="23" ref="U48:AF48">U44+U46</f>
        <v>4550000</v>
      </c>
      <c r="V48" s="1094">
        <f t="shared" si="23"/>
        <v>3412500</v>
      </c>
      <c r="W48" s="1094">
        <f t="shared" si="23"/>
        <v>1137500</v>
      </c>
      <c r="X48" s="1094">
        <f t="shared" si="23"/>
        <v>0</v>
      </c>
      <c r="Y48" s="1026">
        <f t="shared" si="23"/>
        <v>0</v>
      </c>
      <c r="Z48" s="1480">
        <f t="shared" si="23"/>
        <v>3412500</v>
      </c>
      <c r="AA48" s="1147">
        <f t="shared" si="23"/>
        <v>0</v>
      </c>
      <c r="AB48" s="1094">
        <f t="shared" si="23"/>
        <v>0</v>
      </c>
      <c r="AC48" s="1094">
        <f t="shared" si="23"/>
        <v>0</v>
      </c>
      <c r="AD48" s="1094">
        <f t="shared" si="23"/>
        <v>0</v>
      </c>
      <c r="AE48" s="1026">
        <f t="shared" si="23"/>
        <v>0</v>
      </c>
      <c r="AF48" s="1281">
        <f t="shared" si="23"/>
        <v>0</v>
      </c>
    </row>
    <row r="49" spans="1:32" ht="12.75" customHeight="1" thickBot="1">
      <c r="A49" s="1293"/>
      <c r="B49" s="1210"/>
      <c r="C49" s="1271"/>
      <c r="D49" s="1285"/>
      <c r="E49" s="1299"/>
      <c r="F49" s="1210"/>
      <c r="G49" s="1214"/>
      <c r="H49" s="483">
        <f>H45+H47</f>
        <v>6765000</v>
      </c>
      <c r="I49" s="1265"/>
      <c r="J49" s="1121"/>
      <c r="K49" s="1121"/>
      <c r="L49" s="1121"/>
      <c r="M49" s="1121"/>
      <c r="N49" s="1121"/>
      <c r="O49" s="1121"/>
      <c r="P49" s="1121"/>
      <c r="Q49" s="1121"/>
      <c r="R49" s="1121"/>
      <c r="S49" s="1121"/>
      <c r="T49" s="1439"/>
      <c r="U49" s="1188"/>
      <c r="V49" s="1121"/>
      <c r="W49" s="1121"/>
      <c r="X49" s="1121"/>
      <c r="Y49" s="986"/>
      <c r="Z49" s="1481"/>
      <c r="AA49" s="1188"/>
      <c r="AB49" s="1121"/>
      <c r="AC49" s="1121"/>
      <c r="AD49" s="1121"/>
      <c r="AE49" s="986"/>
      <c r="AF49" s="1439"/>
    </row>
    <row r="50" spans="1:32" s="496" customFormat="1" ht="12.75">
      <c r="A50" s="1261"/>
      <c r="B50" s="1215" t="s">
        <v>482</v>
      </c>
      <c r="C50" s="1229" t="s">
        <v>483</v>
      </c>
      <c r="D50" s="1230"/>
      <c r="E50" s="1230"/>
      <c r="F50" s="1230"/>
      <c r="G50" s="1231"/>
      <c r="H50" s="481">
        <f>H56+H62+H68+H74+H80+H86+H92+H98+H104+H110+H116</f>
        <v>73580643</v>
      </c>
      <c r="I50" s="1240" t="s">
        <v>292</v>
      </c>
      <c r="J50" s="1093">
        <f>J56+J62+J68+J74+J80+J86+J92+J98+J104+J110+J116</f>
        <v>42087579</v>
      </c>
      <c r="K50" s="1093">
        <f aca="true" t="shared" si="24" ref="K50:T50">K56+K62+K68+K74+K80+K86+K92+K98+K104+K110+K116</f>
        <v>31300576</v>
      </c>
      <c r="L50" s="1093">
        <f t="shared" si="24"/>
        <v>0</v>
      </c>
      <c r="M50" s="1093">
        <f t="shared" si="24"/>
        <v>31300576</v>
      </c>
      <c r="N50" s="1093">
        <f t="shared" si="24"/>
        <v>10787003</v>
      </c>
      <c r="O50" s="1132">
        <f t="shared" si="24"/>
        <v>8397003</v>
      </c>
      <c r="P50" s="1093">
        <f t="shared" si="24"/>
        <v>1137000</v>
      </c>
      <c r="Q50" s="1093">
        <f t="shared" si="24"/>
        <v>1253000</v>
      </c>
      <c r="R50" s="1093">
        <f t="shared" si="24"/>
        <v>0</v>
      </c>
      <c r="S50" s="1132">
        <f t="shared" si="24"/>
        <v>10787003</v>
      </c>
      <c r="T50" s="1019">
        <f t="shared" si="24"/>
        <v>3071250</v>
      </c>
      <c r="U50" s="1152">
        <f aca="true" t="shared" si="25" ref="U50:AF50">U56+U62+U68+U74+U80+U86+U92+U98+U104+U110+U116</f>
        <v>35808599</v>
      </c>
      <c r="V50" s="1093">
        <f t="shared" si="25"/>
        <v>26725725</v>
      </c>
      <c r="W50" s="1132">
        <f t="shared" si="25"/>
        <v>6185154</v>
      </c>
      <c r="X50" s="1093">
        <f t="shared" si="25"/>
        <v>1693720</v>
      </c>
      <c r="Y50" s="1019">
        <f t="shared" si="25"/>
        <v>1204000</v>
      </c>
      <c r="Z50" s="1464">
        <f t="shared" si="25"/>
        <v>5070000</v>
      </c>
      <c r="AA50" s="1152">
        <f t="shared" si="25"/>
        <v>1582000</v>
      </c>
      <c r="AB50" s="1093">
        <f t="shared" si="25"/>
        <v>1186500</v>
      </c>
      <c r="AC50" s="1132">
        <f t="shared" si="25"/>
        <v>395500</v>
      </c>
      <c r="AD50" s="1093">
        <f t="shared" si="25"/>
        <v>0</v>
      </c>
      <c r="AE50" s="1019">
        <f t="shared" si="25"/>
        <v>0</v>
      </c>
      <c r="AF50" s="1019">
        <f t="shared" si="25"/>
        <v>1186500</v>
      </c>
    </row>
    <row r="51" spans="1:32" s="496" customFormat="1" ht="12.75">
      <c r="A51" s="1312"/>
      <c r="B51" s="1216"/>
      <c r="C51" s="1232"/>
      <c r="D51" s="1233"/>
      <c r="E51" s="1233"/>
      <c r="F51" s="1233"/>
      <c r="G51" s="1234"/>
      <c r="H51" s="481">
        <f>H57+H63+H69+H75+H81+H87+H93+H99+H105+H111+H117</f>
        <v>54902137</v>
      </c>
      <c r="I51" s="1239"/>
      <c r="J51" s="1087"/>
      <c r="K51" s="1087"/>
      <c r="L51" s="1087"/>
      <c r="M51" s="1087"/>
      <c r="N51" s="1087"/>
      <c r="O51" s="1131"/>
      <c r="P51" s="1087"/>
      <c r="Q51" s="1087"/>
      <c r="R51" s="1087"/>
      <c r="S51" s="1131"/>
      <c r="T51" s="1021"/>
      <c r="U51" s="1154"/>
      <c r="V51" s="1087"/>
      <c r="W51" s="1131"/>
      <c r="X51" s="1087"/>
      <c r="Y51" s="1021"/>
      <c r="Z51" s="1482"/>
      <c r="AA51" s="1154"/>
      <c r="AB51" s="1087"/>
      <c r="AC51" s="1131"/>
      <c r="AD51" s="1087"/>
      <c r="AE51" s="1021"/>
      <c r="AF51" s="1021"/>
    </row>
    <row r="52" spans="1:32" s="496" customFormat="1" ht="12.75">
      <c r="A52" s="1313"/>
      <c r="B52" s="1217"/>
      <c r="C52" s="1232"/>
      <c r="D52" s="1233"/>
      <c r="E52" s="1233"/>
      <c r="F52" s="1233"/>
      <c r="G52" s="1234"/>
      <c r="H52" s="481">
        <f>H58+H64+H70+H76+H82+H88+H94+H100+H106+H112+H118</f>
        <v>-20</v>
      </c>
      <c r="I52" s="1223" t="s">
        <v>293</v>
      </c>
      <c r="J52" s="1087">
        <f>J58+J64+J70+J76+J82+J88+J94+J100+J106+J112+J118</f>
        <v>-8859138</v>
      </c>
      <c r="K52" s="1087">
        <f aca="true" t="shared" si="26" ref="K52:T52">K58+K64+K70+K76+K82+K88+K94+K100+K106+K112+K118</f>
        <v>-6531868</v>
      </c>
      <c r="L52" s="1087">
        <f t="shared" si="26"/>
        <v>0</v>
      </c>
      <c r="M52" s="1087">
        <f t="shared" si="26"/>
        <v>-6531868</v>
      </c>
      <c r="N52" s="1087">
        <f t="shared" si="26"/>
        <v>-2327270</v>
      </c>
      <c r="O52" s="1131">
        <f t="shared" si="26"/>
        <v>-1562270</v>
      </c>
      <c r="P52" s="1087">
        <f t="shared" si="26"/>
        <v>-308000</v>
      </c>
      <c r="Q52" s="1087">
        <f t="shared" si="26"/>
        <v>-457000</v>
      </c>
      <c r="R52" s="1087">
        <f t="shared" si="26"/>
        <v>0</v>
      </c>
      <c r="S52" s="1131">
        <f t="shared" si="26"/>
        <v>-2327270</v>
      </c>
      <c r="T52" s="1021">
        <f t="shared" si="26"/>
        <v>0</v>
      </c>
      <c r="U52" s="1154">
        <f aca="true" t="shared" si="27" ref="U52:AF52">U58+U64+U70+U76+U82+U88+U94+U100+U106+U112+U118</f>
        <v>0</v>
      </c>
      <c r="V52" s="1087">
        <f t="shared" si="27"/>
        <v>0</v>
      </c>
      <c r="W52" s="1131">
        <f t="shared" si="27"/>
        <v>0</v>
      </c>
      <c r="X52" s="1087">
        <f t="shared" si="27"/>
        <v>0</v>
      </c>
      <c r="Y52" s="1021">
        <f t="shared" si="27"/>
        <v>0</v>
      </c>
      <c r="Z52" s="1482">
        <f t="shared" si="27"/>
        <v>0</v>
      </c>
      <c r="AA52" s="1154">
        <f t="shared" si="27"/>
        <v>0</v>
      </c>
      <c r="AB52" s="1087">
        <f t="shared" si="27"/>
        <v>0</v>
      </c>
      <c r="AC52" s="1131">
        <f t="shared" si="27"/>
        <v>0</v>
      </c>
      <c r="AD52" s="1087">
        <f t="shared" si="27"/>
        <v>0</v>
      </c>
      <c r="AE52" s="1021">
        <f t="shared" si="27"/>
        <v>0</v>
      </c>
      <c r="AF52" s="1021">
        <f t="shared" si="27"/>
        <v>0</v>
      </c>
    </row>
    <row r="53" spans="1:32" s="496" customFormat="1" ht="12.75">
      <c r="A53" s="1313"/>
      <c r="B53" s="1217"/>
      <c r="C53" s="1232"/>
      <c r="D53" s="1233"/>
      <c r="E53" s="1233"/>
      <c r="F53" s="1233"/>
      <c r="G53" s="1234"/>
      <c r="H53" s="481">
        <f>H59+H65+H71+H77+H83+H89+H95+H101+H107+H113+H119</f>
        <v>-16</v>
      </c>
      <c r="I53" s="1239"/>
      <c r="J53" s="1088"/>
      <c r="K53" s="1088"/>
      <c r="L53" s="1088"/>
      <c r="M53" s="1088"/>
      <c r="N53" s="1088"/>
      <c r="O53" s="1127"/>
      <c r="P53" s="1088"/>
      <c r="Q53" s="1088"/>
      <c r="R53" s="1088"/>
      <c r="S53" s="1127"/>
      <c r="T53" s="1020"/>
      <c r="U53" s="1153"/>
      <c r="V53" s="1088"/>
      <c r="W53" s="1127"/>
      <c r="X53" s="1088"/>
      <c r="Y53" s="1020"/>
      <c r="Z53" s="1465"/>
      <c r="AA53" s="1153"/>
      <c r="AB53" s="1088"/>
      <c r="AC53" s="1127"/>
      <c r="AD53" s="1088"/>
      <c r="AE53" s="1020"/>
      <c r="AF53" s="1020"/>
    </row>
    <row r="54" spans="1:32" s="496" customFormat="1" ht="12.75">
      <c r="A54" s="1313"/>
      <c r="B54" s="1217"/>
      <c r="C54" s="1232"/>
      <c r="D54" s="1233"/>
      <c r="E54" s="1233"/>
      <c r="F54" s="1233"/>
      <c r="G54" s="1234"/>
      <c r="H54" s="481">
        <f>H50+H52</f>
        <v>73580623</v>
      </c>
      <c r="I54" s="1223" t="s">
        <v>294</v>
      </c>
      <c r="J54" s="1087">
        <f>J50+J52</f>
        <v>33228441</v>
      </c>
      <c r="K54" s="1087">
        <f aca="true" t="shared" si="28" ref="K54:T54">K50+K52</f>
        <v>24768708</v>
      </c>
      <c r="L54" s="1087">
        <f t="shared" si="28"/>
        <v>0</v>
      </c>
      <c r="M54" s="1087">
        <f t="shared" si="28"/>
        <v>24768708</v>
      </c>
      <c r="N54" s="1087">
        <f t="shared" si="28"/>
        <v>8459733</v>
      </c>
      <c r="O54" s="1131">
        <f t="shared" si="28"/>
        <v>6834733</v>
      </c>
      <c r="P54" s="1087">
        <f t="shared" si="28"/>
        <v>829000</v>
      </c>
      <c r="Q54" s="1087">
        <f t="shared" si="28"/>
        <v>796000</v>
      </c>
      <c r="R54" s="1087">
        <f t="shared" si="28"/>
        <v>0</v>
      </c>
      <c r="S54" s="1131">
        <f t="shared" si="28"/>
        <v>8459733</v>
      </c>
      <c r="T54" s="1021">
        <f t="shared" si="28"/>
        <v>3071250</v>
      </c>
      <c r="U54" s="1154">
        <f aca="true" t="shared" si="29" ref="U54:AF54">U50+U52</f>
        <v>35808599</v>
      </c>
      <c r="V54" s="1087">
        <f t="shared" si="29"/>
        <v>26725725</v>
      </c>
      <c r="W54" s="1131">
        <f t="shared" si="29"/>
        <v>6185154</v>
      </c>
      <c r="X54" s="1087">
        <f t="shared" si="29"/>
        <v>1693720</v>
      </c>
      <c r="Y54" s="1021">
        <f t="shared" si="29"/>
        <v>1204000</v>
      </c>
      <c r="Z54" s="1482">
        <f t="shared" si="29"/>
        <v>5070000</v>
      </c>
      <c r="AA54" s="1154">
        <f t="shared" si="29"/>
        <v>1582000</v>
      </c>
      <c r="AB54" s="1087">
        <f t="shared" si="29"/>
        <v>1186500</v>
      </c>
      <c r="AC54" s="1131">
        <f t="shared" si="29"/>
        <v>395500</v>
      </c>
      <c r="AD54" s="1087">
        <f t="shared" si="29"/>
        <v>0</v>
      </c>
      <c r="AE54" s="1021">
        <f t="shared" si="29"/>
        <v>0</v>
      </c>
      <c r="AF54" s="1021">
        <f t="shared" si="29"/>
        <v>1186500</v>
      </c>
    </row>
    <row r="55" spans="1:32" s="496" customFormat="1" ht="12.75" customHeight="1" thickBot="1">
      <c r="A55" s="1314"/>
      <c r="B55" s="1218"/>
      <c r="C55" s="1235"/>
      <c r="D55" s="1236"/>
      <c r="E55" s="1236"/>
      <c r="F55" s="1236"/>
      <c r="G55" s="1237"/>
      <c r="H55" s="481">
        <f>H51+H53</f>
        <v>54902121</v>
      </c>
      <c r="I55" s="1224"/>
      <c r="J55" s="1091"/>
      <c r="K55" s="1091"/>
      <c r="L55" s="1091"/>
      <c r="M55" s="1091"/>
      <c r="N55" s="1091"/>
      <c r="O55" s="1128"/>
      <c r="P55" s="1091"/>
      <c r="Q55" s="1091"/>
      <c r="R55" s="1091"/>
      <c r="S55" s="1128"/>
      <c r="T55" s="1022"/>
      <c r="U55" s="1155"/>
      <c r="V55" s="1091"/>
      <c r="W55" s="1128"/>
      <c r="X55" s="1091"/>
      <c r="Y55" s="1022"/>
      <c r="Z55" s="1466"/>
      <c r="AA55" s="1155"/>
      <c r="AB55" s="1091"/>
      <c r="AC55" s="1128"/>
      <c r="AD55" s="1091"/>
      <c r="AE55" s="1022"/>
      <c r="AF55" s="1022"/>
    </row>
    <row r="56" spans="1:32" ht="14.25" customHeight="1">
      <c r="A56" s="1272" t="s">
        <v>610</v>
      </c>
      <c r="B56" s="1364" t="s">
        <v>484</v>
      </c>
      <c r="C56" s="1364" t="s">
        <v>485</v>
      </c>
      <c r="D56" s="1453" t="s">
        <v>486</v>
      </c>
      <c r="E56" s="1364" t="s">
        <v>487</v>
      </c>
      <c r="F56" s="1364" t="s">
        <v>488</v>
      </c>
      <c r="G56" s="1211" t="s">
        <v>10</v>
      </c>
      <c r="H56" s="497">
        <v>22193020</v>
      </c>
      <c r="I56" s="1265" t="s">
        <v>292</v>
      </c>
      <c r="J56" s="1343">
        <f>K56+N56</f>
        <v>7399350</v>
      </c>
      <c r="K56" s="1343">
        <f>L56+M56</f>
        <v>5522940</v>
      </c>
      <c r="L56" s="1105">
        <v>0</v>
      </c>
      <c r="M56" s="1105">
        <v>5522940</v>
      </c>
      <c r="N56" s="1343">
        <f>O56+P56+Q56</f>
        <v>1876410</v>
      </c>
      <c r="O56" s="1092">
        <v>755410</v>
      </c>
      <c r="P56" s="1105">
        <v>621000</v>
      </c>
      <c r="Q56" s="1105">
        <v>500000</v>
      </c>
      <c r="R56" s="1105">
        <v>0</v>
      </c>
      <c r="S56" s="1092">
        <v>1876410</v>
      </c>
      <c r="T56" s="1007">
        <v>0</v>
      </c>
      <c r="U56" s="1181">
        <f>V56+W56+X56+Y56</f>
        <v>14748670</v>
      </c>
      <c r="V56" s="1105">
        <v>11088075</v>
      </c>
      <c r="W56" s="1092">
        <v>1943875</v>
      </c>
      <c r="X56" s="1105">
        <v>1216720</v>
      </c>
      <c r="Y56" s="1007">
        <v>500000</v>
      </c>
      <c r="Z56" s="1468">
        <v>0</v>
      </c>
      <c r="AA56" s="1181">
        <f>AB56+AC56+AD56+AE56</f>
        <v>0</v>
      </c>
      <c r="AB56" s="1105">
        <v>0</v>
      </c>
      <c r="AC56" s="1092">
        <v>0</v>
      </c>
      <c r="AD56" s="1105">
        <v>0</v>
      </c>
      <c r="AE56" s="1007">
        <v>0</v>
      </c>
      <c r="AF56" s="1007">
        <v>0</v>
      </c>
    </row>
    <row r="57" spans="1:32" ht="12.75" customHeight="1">
      <c r="A57" s="1291"/>
      <c r="B57" s="1208"/>
      <c r="C57" s="1278"/>
      <c r="D57" s="1278"/>
      <c r="E57" s="1278"/>
      <c r="F57" s="1208"/>
      <c r="G57" s="1288"/>
      <c r="H57" s="497">
        <v>16644770</v>
      </c>
      <c r="I57" s="1195"/>
      <c r="J57" s="1122"/>
      <c r="K57" s="1122"/>
      <c r="L57" s="1102"/>
      <c r="M57" s="1102"/>
      <c r="N57" s="1122"/>
      <c r="O57" s="1085"/>
      <c r="P57" s="1102"/>
      <c r="Q57" s="1102"/>
      <c r="R57" s="1102"/>
      <c r="S57" s="1085"/>
      <c r="T57" s="1017"/>
      <c r="U57" s="1179"/>
      <c r="V57" s="1102"/>
      <c r="W57" s="1085"/>
      <c r="X57" s="1102"/>
      <c r="Y57" s="1017"/>
      <c r="Z57" s="1469"/>
      <c r="AA57" s="1179"/>
      <c r="AB57" s="1102"/>
      <c r="AC57" s="1085"/>
      <c r="AD57" s="1102"/>
      <c r="AE57" s="1017"/>
      <c r="AF57" s="1017"/>
    </row>
    <row r="58" spans="1:32" ht="12.75" customHeight="1">
      <c r="A58" s="1292"/>
      <c r="B58" s="1208"/>
      <c r="C58" s="1279"/>
      <c r="D58" s="1279"/>
      <c r="E58" s="1279"/>
      <c r="F58" s="1209"/>
      <c r="G58" s="1213"/>
      <c r="H58" s="497">
        <v>0</v>
      </c>
      <c r="I58" s="1194" t="s">
        <v>293</v>
      </c>
      <c r="J58" s="1122">
        <f>K58+N58</f>
        <v>0</v>
      </c>
      <c r="K58" s="1122">
        <f>L58+M58</f>
        <v>0</v>
      </c>
      <c r="L58" s="1107">
        <v>0</v>
      </c>
      <c r="M58" s="1107">
        <v>0</v>
      </c>
      <c r="N58" s="1122">
        <f>O58+P58+Q58</f>
        <v>0</v>
      </c>
      <c r="O58" s="1085">
        <v>0</v>
      </c>
      <c r="P58" s="1107">
        <v>0</v>
      </c>
      <c r="Q58" s="1107">
        <v>0</v>
      </c>
      <c r="R58" s="1107">
        <v>0</v>
      </c>
      <c r="S58" s="1086">
        <v>0</v>
      </c>
      <c r="T58" s="1002">
        <v>0</v>
      </c>
      <c r="U58" s="1179">
        <f>V58+W58+X58+Y58</f>
        <v>0</v>
      </c>
      <c r="V58" s="1102">
        <v>0</v>
      </c>
      <c r="W58" s="1085">
        <v>0</v>
      </c>
      <c r="X58" s="1107">
        <v>0</v>
      </c>
      <c r="Y58" s="1002">
        <v>0</v>
      </c>
      <c r="Z58" s="1472">
        <v>0</v>
      </c>
      <c r="AA58" s="1179">
        <f>AB58+AC58+AD58+AE58</f>
        <v>0</v>
      </c>
      <c r="AB58" s="1102">
        <v>0</v>
      </c>
      <c r="AC58" s="1085">
        <v>0</v>
      </c>
      <c r="AD58" s="1107">
        <v>0</v>
      </c>
      <c r="AE58" s="1002">
        <v>0</v>
      </c>
      <c r="AF58" s="1002">
        <v>0</v>
      </c>
    </row>
    <row r="59" spans="1:32" ht="12.75" customHeight="1">
      <c r="A59" s="1292"/>
      <c r="B59" s="1208"/>
      <c r="C59" s="1279"/>
      <c r="D59" s="1279"/>
      <c r="E59" s="1279"/>
      <c r="F59" s="1209"/>
      <c r="G59" s="1213"/>
      <c r="H59" s="497">
        <v>-5</v>
      </c>
      <c r="I59" s="1195"/>
      <c r="J59" s="1122"/>
      <c r="K59" s="1122"/>
      <c r="L59" s="1107"/>
      <c r="M59" s="1107"/>
      <c r="N59" s="1122"/>
      <c r="O59" s="1086"/>
      <c r="P59" s="1107"/>
      <c r="Q59" s="1107"/>
      <c r="R59" s="1107"/>
      <c r="S59" s="1086"/>
      <c r="T59" s="1002"/>
      <c r="U59" s="1179"/>
      <c r="V59" s="1102"/>
      <c r="W59" s="1086"/>
      <c r="X59" s="1107"/>
      <c r="Y59" s="1002"/>
      <c r="Z59" s="1472"/>
      <c r="AA59" s="1179"/>
      <c r="AB59" s="1102"/>
      <c r="AC59" s="1086"/>
      <c r="AD59" s="1107"/>
      <c r="AE59" s="1002"/>
      <c r="AF59" s="1002"/>
    </row>
    <row r="60" spans="1:32" ht="12.75" customHeight="1">
      <c r="A60" s="1292"/>
      <c r="B60" s="1208"/>
      <c r="C60" s="1279"/>
      <c r="D60" s="1279"/>
      <c r="E60" s="1279"/>
      <c r="F60" s="1209"/>
      <c r="G60" s="1213"/>
      <c r="H60" s="483">
        <f>H56+H58</f>
        <v>22193020</v>
      </c>
      <c r="I60" s="1194" t="s">
        <v>294</v>
      </c>
      <c r="J60" s="1122">
        <f>J56+J58</f>
        <v>7399350</v>
      </c>
      <c r="K60" s="1122">
        <f aca="true" t="shared" si="30" ref="K60:T60">K56+K58</f>
        <v>5522940</v>
      </c>
      <c r="L60" s="1102">
        <f t="shared" si="30"/>
        <v>0</v>
      </c>
      <c r="M60" s="1102">
        <f t="shared" si="30"/>
        <v>5522940</v>
      </c>
      <c r="N60" s="1122">
        <f t="shared" si="30"/>
        <v>1876410</v>
      </c>
      <c r="O60" s="1085">
        <f t="shared" si="30"/>
        <v>755410</v>
      </c>
      <c r="P60" s="1102">
        <f t="shared" si="30"/>
        <v>621000</v>
      </c>
      <c r="Q60" s="1102">
        <f t="shared" si="30"/>
        <v>500000</v>
      </c>
      <c r="R60" s="1102">
        <f t="shared" si="30"/>
        <v>0</v>
      </c>
      <c r="S60" s="1085">
        <f t="shared" si="30"/>
        <v>1876410</v>
      </c>
      <c r="T60" s="1017">
        <f t="shared" si="30"/>
        <v>0</v>
      </c>
      <c r="U60" s="1179">
        <f aca="true" t="shared" si="31" ref="U60:AF60">U56+U58</f>
        <v>14748670</v>
      </c>
      <c r="V60" s="1122">
        <f t="shared" si="31"/>
        <v>11088075</v>
      </c>
      <c r="W60" s="1085">
        <f t="shared" si="31"/>
        <v>1943875</v>
      </c>
      <c r="X60" s="1102">
        <f t="shared" si="31"/>
        <v>1216720</v>
      </c>
      <c r="Y60" s="1017">
        <f t="shared" si="31"/>
        <v>500000</v>
      </c>
      <c r="Z60" s="1469">
        <f t="shared" si="31"/>
        <v>0</v>
      </c>
      <c r="AA60" s="1179">
        <f t="shared" si="31"/>
        <v>0</v>
      </c>
      <c r="AB60" s="1122">
        <f t="shared" si="31"/>
        <v>0</v>
      </c>
      <c r="AC60" s="1085">
        <f t="shared" si="31"/>
        <v>0</v>
      </c>
      <c r="AD60" s="1102">
        <f t="shared" si="31"/>
        <v>0</v>
      </c>
      <c r="AE60" s="1017">
        <f t="shared" si="31"/>
        <v>0</v>
      </c>
      <c r="AF60" s="1017">
        <f t="shared" si="31"/>
        <v>0</v>
      </c>
    </row>
    <row r="61" spans="1:32" ht="12.75" customHeight="1">
      <c r="A61" s="1293"/>
      <c r="B61" s="1208"/>
      <c r="C61" s="1418"/>
      <c r="D61" s="1418"/>
      <c r="E61" s="1418"/>
      <c r="F61" s="1210"/>
      <c r="G61" s="1214"/>
      <c r="H61" s="483">
        <f>H57+H59</f>
        <v>16644765</v>
      </c>
      <c r="I61" s="1195"/>
      <c r="J61" s="1125"/>
      <c r="K61" s="1125"/>
      <c r="L61" s="1107"/>
      <c r="M61" s="1107"/>
      <c r="N61" s="1125"/>
      <c r="O61" s="1086"/>
      <c r="P61" s="1107"/>
      <c r="Q61" s="1107"/>
      <c r="R61" s="1107"/>
      <c r="S61" s="1086"/>
      <c r="T61" s="1002"/>
      <c r="U61" s="1182"/>
      <c r="V61" s="1125"/>
      <c r="W61" s="1086"/>
      <c r="X61" s="1107"/>
      <c r="Y61" s="1002"/>
      <c r="Z61" s="1472"/>
      <c r="AA61" s="1182"/>
      <c r="AB61" s="1125"/>
      <c r="AC61" s="1086"/>
      <c r="AD61" s="1107"/>
      <c r="AE61" s="1002"/>
      <c r="AF61" s="1002"/>
    </row>
    <row r="62" spans="1:32" ht="12.75" customHeight="1">
      <c r="A62" s="1272" t="s">
        <v>612</v>
      </c>
      <c r="B62" s="1208"/>
      <c r="C62" s="1364" t="s">
        <v>485</v>
      </c>
      <c r="D62" s="1453" t="s">
        <v>486</v>
      </c>
      <c r="E62" s="1407" t="s">
        <v>490</v>
      </c>
      <c r="F62" s="1364" t="s">
        <v>894</v>
      </c>
      <c r="G62" s="1211" t="s">
        <v>10</v>
      </c>
      <c r="H62" s="497">
        <v>19159000</v>
      </c>
      <c r="I62" s="1194" t="s">
        <v>292</v>
      </c>
      <c r="J62" s="1122">
        <f>K62+N62</f>
        <v>14526000</v>
      </c>
      <c r="K62" s="1122">
        <f>L62+M62</f>
        <v>10830000</v>
      </c>
      <c r="L62" s="1102">
        <v>0</v>
      </c>
      <c r="M62" s="1102">
        <v>10830000</v>
      </c>
      <c r="N62" s="1122">
        <f>O62+P62+Q62</f>
        <v>3696000</v>
      </c>
      <c r="O62" s="1085">
        <v>2427000</v>
      </c>
      <c r="P62" s="1102">
        <v>516000</v>
      </c>
      <c r="Q62" s="1102">
        <v>753000</v>
      </c>
      <c r="R62" s="1102">
        <v>0</v>
      </c>
      <c r="S62" s="1085">
        <v>3696000</v>
      </c>
      <c r="T62" s="1017">
        <v>0</v>
      </c>
      <c r="U62" s="1179">
        <f>V62+W62+X62+Y62</f>
        <v>13399000</v>
      </c>
      <c r="V62" s="1102">
        <v>10049250</v>
      </c>
      <c r="W62" s="1085">
        <v>2168750</v>
      </c>
      <c r="X62" s="1102">
        <v>477000</v>
      </c>
      <c r="Y62" s="1017">
        <v>704000</v>
      </c>
      <c r="Z62" s="1469">
        <v>0</v>
      </c>
      <c r="AA62" s="1179">
        <f>AB62+AC62+AD62+AE62</f>
        <v>0</v>
      </c>
      <c r="AB62" s="1102">
        <v>0</v>
      </c>
      <c r="AC62" s="1085">
        <v>0</v>
      </c>
      <c r="AD62" s="1102">
        <v>0</v>
      </c>
      <c r="AE62" s="1017">
        <v>0</v>
      </c>
      <c r="AF62" s="1017">
        <v>0</v>
      </c>
    </row>
    <row r="63" spans="1:32" ht="12.75" customHeight="1">
      <c r="A63" s="1306"/>
      <c r="B63" s="1208"/>
      <c r="C63" s="1278"/>
      <c r="D63" s="1278"/>
      <c r="E63" s="1278"/>
      <c r="F63" s="1208"/>
      <c r="G63" s="1288"/>
      <c r="H63" s="497">
        <v>14369250</v>
      </c>
      <c r="I63" s="1195"/>
      <c r="J63" s="1125"/>
      <c r="K63" s="1125"/>
      <c r="L63" s="1107"/>
      <c r="M63" s="1107"/>
      <c r="N63" s="1125"/>
      <c r="O63" s="1086"/>
      <c r="P63" s="1107"/>
      <c r="Q63" s="1107"/>
      <c r="R63" s="1107"/>
      <c r="S63" s="1086"/>
      <c r="T63" s="1002"/>
      <c r="U63" s="1182"/>
      <c r="V63" s="1107"/>
      <c r="W63" s="1086"/>
      <c r="X63" s="1107"/>
      <c r="Y63" s="1002"/>
      <c r="Z63" s="1472"/>
      <c r="AA63" s="1182"/>
      <c r="AB63" s="1107"/>
      <c r="AC63" s="1086"/>
      <c r="AD63" s="1107"/>
      <c r="AE63" s="1002"/>
      <c r="AF63" s="1002"/>
    </row>
    <row r="64" spans="1:32" ht="12.75" customHeight="1">
      <c r="A64" s="1292"/>
      <c r="B64" s="1209"/>
      <c r="C64" s="1279"/>
      <c r="D64" s="1279"/>
      <c r="E64" s="1279"/>
      <c r="F64" s="1209"/>
      <c r="G64" s="1213"/>
      <c r="H64" s="497">
        <v>0</v>
      </c>
      <c r="I64" s="1194" t="s">
        <v>293</v>
      </c>
      <c r="J64" s="1122">
        <f>K64+N64</f>
        <v>-8766000</v>
      </c>
      <c r="K64" s="1122">
        <f>L64+M64</f>
        <v>-6510000</v>
      </c>
      <c r="L64" s="1125">
        <v>0</v>
      </c>
      <c r="M64" s="1125">
        <v>-6510000</v>
      </c>
      <c r="N64" s="1122">
        <f>O64+P64+Q64</f>
        <v>-2256000</v>
      </c>
      <c r="O64" s="1094">
        <v>-1491000</v>
      </c>
      <c r="P64" s="1125">
        <v>-308000</v>
      </c>
      <c r="Q64" s="1125">
        <v>-457000</v>
      </c>
      <c r="R64" s="1125">
        <v>0</v>
      </c>
      <c r="S64" s="1117">
        <v>-2256000</v>
      </c>
      <c r="T64" s="991">
        <v>0</v>
      </c>
      <c r="U64" s="1179">
        <f>V64+W64+X64+Y64</f>
        <v>0</v>
      </c>
      <c r="V64" s="1102">
        <v>0</v>
      </c>
      <c r="W64" s="1085">
        <v>0</v>
      </c>
      <c r="X64" s="1107">
        <v>0</v>
      </c>
      <c r="Y64" s="1002">
        <v>0</v>
      </c>
      <c r="Z64" s="1483">
        <v>0</v>
      </c>
      <c r="AA64" s="1179">
        <f>AB64+AC64+AD64+AE64</f>
        <v>0</v>
      </c>
      <c r="AB64" s="1102">
        <v>0</v>
      </c>
      <c r="AC64" s="1085">
        <v>0</v>
      </c>
      <c r="AD64" s="1107">
        <v>0</v>
      </c>
      <c r="AE64" s="1002">
        <v>0</v>
      </c>
      <c r="AF64" s="991">
        <v>0</v>
      </c>
    </row>
    <row r="65" spans="1:32" ht="12.75" customHeight="1">
      <c r="A65" s="1292"/>
      <c r="B65" s="1209"/>
      <c r="C65" s="1279"/>
      <c r="D65" s="1279"/>
      <c r="E65" s="1279"/>
      <c r="F65" s="1209"/>
      <c r="G65" s="1213"/>
      <c r="H65" s="497">
        <v>0</v>
      </c>
      <c r="I65" s="1195"/>
      <c r="J65" s="1125"/>
      <c r="K65" s="1125"/>
      <c r="L65" s="1125"/>
      <c r="M65" s="1125"/>
      <c r="N65" s="1125"/>
      <c r="O65" s="1117"/>
      <c r="P65" s="1125"/>
      <c r="Q65" s="1125"/>
      <c r="R65" s="1125"/>
      <c r="S65" s="1117"/>
      <c r="T65" s="991"/>
      <c r="U65" s="1182"/>
      <c r="V65" s="1107"/>
      <c r="W65" s="1086"/>
      <c r="X65" s="1107"/>
      <c r="Y65" s="1002"/>
      <c r="Z65" s="1483"/>
      <c r="AA65" s="1182"/>
      <c r="AB65" s="1107"/>
      <c r="AC65" s="1086"/>
      <c r="AD65" s="1107"/>
      <c r="AE65" s="1002"/>
      <c r="AF65" s="991"/>
    </row>
    <row r="66" spans="1:32" ht="12.75" customHeight="1">
      <c r="A66" s="1292"/>
      <c r="B66" s="1209"/>
      <c r="C66" s="1279"/>
      <c r="D66" s="1279"/>
      <c r="E66" s="1279"/>
      <c r="F66" s="1209"/>
      <c r="G66" s="1213"/>
      <c r="H66" s="483">
        <f>H62+H64</f>
        <v>19159000</v>
      </c>
      <c r="I66" s="1194" t="s">
        <v>294</v>
      </c>
      <c r="J66" s="1125">
        <f>J62+J64</f>
        <v>5760000</v>
      </c>
      <c r="K66" s="1125">
        <f aca="true" t="shared" si="32" ref="K66:T66">K62+K64</f>
        <v>4320000</v>
      </c>
      <c r="L66" s="1125">
        <f t="shared" si="32"/>
        <v>0</v>
      </c>
      <c r="M66" s="1125">
        <f t="shared" si="32"/>
        <v>4320000</v>
      </c>
      <c r="N66" s="1125">
        <f t="shared" si="32"/>
        <v>1440000</v>
      </c>
      <c r="O66" s="1117">
        <f t="shared" si="32"/>
        <v>936000</v>
      </c>
      <c r="P66" s="1125">
        <f t="shared" si="32"/>
        <v>208000</v>
      </c>
      <c r="Q66" s="1125">
        <f t="shared" si="32"/>
        <v>296000</v>
      </c>
      <c r="R66" s="1125">
        <f t="shared" si="32"/>
        <v>0</v>
      </c>
      <c r="S66" s="1117">
        <f t="shared" si="32"/>
        <v>1440000</v>
      </c>
      <c r="T66" s="991">
        <f t="shared" si="32"/>
        <v>0</v>
      </c>
      <c r="U66" s="1182">
        <f aca="true" t="shared" si="33" ref="U66:AF66">U62+U64</f>
        <v>13399000</v>
      </c>
      <c r="V66" s="1125">
        <f t="shared" si="33"/>
        <v>10049250</v>
      </c>
      <c r="W66" s="1117">
        <f t="shared" si="33"/>
        <v>2168750</v>
      </c>
      <c r="X66" s="1125">
        <f t="shared" si="33"/>
        <v>477000</v>
      </c>
      <c r="Y66" s="991">
        <f t="shared" si="33"/>
        <v>704000</v>
      </c>
      <c r="Z66" s="1483">
        <f t="shared" si="33"/>
        <v>0</v>
      </c>
      <c r="AA66" s="1182">
        <f t="shared" si="33"/>
        <v>0</v>
      </c>
      <c r="AB66" s="1125">
        <f t="shared" si="33"/>
        <v>0</v>
      </c>
      <c r="AC66" s="1117">
        <f t="shared" si="33"/>
        <v>0</v>
      </c>
      <c r="AD66" s="1125">
        <f t="shared" si="33"/>
        <v>0</v>
      </c>
      <c r="AE66" s="991">
        <f t="shared" si="33"/>
        <v>0</v>
      </c>
      <c r="AF66" s="991">
        <f t="shared" si="33"/>
        <v>0</v>
      </c>
    </row>
    <row r="67" spans="1:32" ht="12.75" customHeight="1">
      <c r="A67" s="1293"/>
      <c r="B67" s="1210"/>
      <c r="C67" s="1418"/>
      <c r="D67" s="1418"/>
      <c r="E67" s="1418"/>
      <c r="F67" s="1210"/>
      <c r="G67" s="1214"/>
      <c r="H67" s="483">
        <f>H63+H65</f>
        <v>14369250</v>
      </c>
      <c r="I67" s="1195"/>
      <c r="J67" s="1125"/>
      <c r="K67" s="1125"/>
      <c r="L67" s="1125"/>
      <c r="M67" s="1125"/>
      <c r="N67" s="1125"/>
      <c r="O67" s="1117"/>
      <c r="P67" s="1125"/>
      <c r="Q67" s="1125"/>
      <c r="R67" s="1125"/>
      <c r="S67" s="1117"/>
      <c r="T67" s="991"/>
      <c r="U67" s="1182"/>
      <c r="V67" s="1125"/>
      <c r="W67" s="1117"/>
      <c r="X67" s="1125"/>
      <c r="Y67" s="991"/>
      <c r="Z67" s="1483"/>
      <c r="AA67" s="1182"/>
      <c r="AB67" s="1125"/>
      <c r="AC67" s="1117"/>
      <c r="AD67" s="1125"/>
      <c r="AE67" s="991"/>
      <c r="AF67" s="991"/>
    </row>
    <row r="68" spans="1:32" ht="14.25" customHeight="1">
      <c r="A68" s="1272" t="s">
        <v>614</v>
      </c>
      <c r="B68" s="1364" t="s">
        <v>491</v>
      </c>
      <c r="C68" s="1364" t="s">
        <v>492</v>
      </c>
      <c r="D68" s="1453" t="s">
        <v>486</v>
      </c>
      <c r="E68" s="1364" t="s">
        <v>493</v>
      </c>
      <c r="F68" s="1364" t="s">
        <v>494</v>
      </c>
      <c r="G68" s="1211" t="s">
        <v>495</v>
      </c>
      <c r="H68" s="497">
        <v>12437000</v>
      </c>
      <c r="I68" s="1194" t="s">
        <v>292</v>
      </c>
      <c r="J68" s="1094">
        <f>K68+N68</f>
        <v>4095000</v>
      </c>
      <c r="K68" s="1094">
        <f>L68+M68</f>
        <v>3071250</v>
      </c>
      <c r="L68" s="1085">
        <v>0</v>
      </c>
      <c r="M68" s="1085">
        <v>3071250</v>
      </c>
      <c r="N68" s="1094">
        <f>O68+P68+Q68</f>
        <v>1023750</v>
      </c>
      <c r="O68" s="1085">
        <v>1023750</v>
      </c>
      <c r="P68" s="1085">
        <v>0</v>
      </c>
      <c r="Q68" s="1085">
        <v>0</v>
      </c>
      <c r="R68" s="1085">
        <v>0</v>
      </c>
      <c r="S68" s="1085">
        <v>1023750</v>
      </c>
      <c r="T68" s="1017">
        <v>3071250</v>
      </c>
      <c r="U68" s="1147">
        <f>V68+W68+X68+Y68</f>
        <v>6760000</v>
      </c>
      <c r="V68" s="1085">
        <v>5070000</v>
      </c>
      <c r="W68" s="1085">
        <v>1690000</v>
      </c>
      <c r="X68" s="1085">
        <v>0</v>
      </c>
      <c r="Y68" s="1043">
        <v>0</v>
      </c>
      <c r="Z68" s="1472">
        <v>5070000</v>
      </c>
      <c r="AA68" s="1147">
        <f>AB68+AC68+AD68+AE68</f>
        <v>1582000</v>
      </c>
      <c r="AB68" s="1085">
        <v>1186500</v>
      </c>
      <c r="AC68" s="1085">
        <v>395500</v>
      </c>
      <c r="AD68" s="1085">
        <v>0</v>
      </c>
      <c r="AE68" s="1043">
        <v>0</v>
      </c>
      <c r="AF68" s="1002">
        <v>1186500</v>
      </c>
    </row>
    <row r="69" spans="1:32" ht="12.75" customHeight="1">
      <c r="A69" s="1306"/>
      <c r="B69" s="1208"/>
      <c r="C69" s="1278"/>
      <c r="D69" s="1278"/>
      <c r="E69" s="1278"/>
      <c r="F69" s="1208"/>
      <c r="G69" s="1212"/>
      <c r="H69" s="497">
        <v>9327750</v>
      </c>
      <c r="I69" s="1195"/>
      <c r="J69" s="1117"/>
      <c r="K69" s="1117"/>
      <c r="L69" s="1086"/>
      <c r="M69" s="1086"/>
      <c r="N69" s="1117"/>
      <c r="O69" s="1086"/>
      <c r="P69" s="1086"/>
      <c r="Q69" s="1086"/>
      <c r="R69" s="1086"/>
      <c r="S69" s="1086"/>
      <c r="T69" s="1002"/>
      <c r="U69" s="1157"/>
      <c r="V69" s="1086"/>
      <c r="W69" s="1086"/>
      <c r="X69" s="1086"/>
      <c r="Y69" s="1044"/>
      <c r="Z69" s="1472"/>
      <c r="AA69" s="1157"/>
      <c r="AB69" s="1086"/>
      <c r="AC69" s="1086"/>
      <c r="AD69" s="1086"/>
      <c r="AE69" s="1044"/>
      <c r="AF69" s="1002"/>
    </row>
    <row r="70" spans="1:32" ht="12.75" customHeight="1">
      <c r="A70" s="1292"/>
      <c r="B70" s="1208"/>
      <c r="C70" s="1279"/>
      <c r="D70" s="1279"/>
      <c r="E70" s="1279"/>
      <c r="F70" s="1209"/>
      <c r="G70" s="1213"/>
      <c r="H70" s="497">
        <v>0</v>
      </c>
      <c r="I70" s="1194" t="s">
        <v>293</v>
      </c>
      <c r="J70" s="1094">
        <f>K70+N70</f>
        <v>0</v>
      </c>
      <c r="K70" s="1094">
        <f>L70+M70</f>
        <v>0</v>
      </c>
      <c r="L70" s="1086">
        <v>0</v>
      </c>
      <c r="M70" s="1086">
        <v>0</v>
      </c>
      <c r="N70" s="1094">
        <f>O70+P70+Q70</f>
        <v>0</v>
      </c>
      <c r="O70" s="1085">
        <v>0</v>
      </c>
      <c r="P70" s="1086">
        <v>0</v>
      </c>
      <c r="Q70" s="1086">
        <v>0</v>
      </c>
      <c r="R70" s="1086">
        <v>0</v>
      </c>
      <c r="S70" s="1086">
        <v>0</v>
      </c>
      <c r="T70" s="1002">
        <v>0</v>
      </c>
      <c r="U70" s="1147">
        <f>V70+W70+X70+Y70</f>
        <v>0</v>
      </c>
      <c r="V70" s="1085">
        <v>0</v>
      </c>
      <c r="W70" s="1085">
        <v>0</v>
      </c>
      <c r="X70" s="1086">
        <v>0</v>
      </c>
      <c r="Y70" s="1044">
        <v>0</v>
      </c>
      <c r="Z70" s="1472">
        <v>0</v>
      </c>
      <c r="AA70" s="1147">
        <f>AB70+AC70+AD70+AE70</f>
        <v>0</v>
      </c>
      <c r="AB70" s="1085">
        <v>0</v>
      </c>
      <c r="AC70" s="1085">
        <v>0</v>
      </c>
      <c r="AD70" s="1086">
        <v>0</v>
      </c>
      <c r="AE70" s="1044">
        <v>0</v>
      </c>
      <c r="AF70" s="1002">
        <v>0</v>
      </c>
    </row>
    <row r="71" spans="1:32" ht="12.75" customHeight="1">
      <c r="A71" s="1292"/>
      <c r="B71" s="1208"/>
      <c r="C71" s="1279"/>
      <c r="D71" s="1279"/>
      <c r="E71" s="1279"/>
      <c r="F71" s="1209"/>
      <c r="G71" s="1213"/>
      <c r="H71" s="497">
        <v>0</v>
      </c>
      <c r="I71" s="1195"/>
      <c r="J71" s="1117"/>
      <c r="K71" s="1117"/>
      <c r="L71" s="1086"/>
      <c r="M71" s="1086"/>
      <c r="N71" s="1117"/>
      <c r="O71" s="1086"/>
      <c r="P71" s="1086"/>
      <c r="Q71" s="1086"/>
      <c r="R71" s="1086"/>
      <c r="S71" s="1086"/>
      <c r="T71" s="1002"/>
      <c r="U71" s="1157"/>
      <c r="V71" s="1086"/>
      <c r="W71" s="1086"/>
      <c r="X71" s="1086"/>
      <c r="Y71" s="1044"/>
      <c r="Z71" s="1472"/>
      <c r="AA71" s="1157"/>
      <c r="AB71" s="1086"/>
      <c r="AC71" s="1086"/>
      <c r="AD71" s="1086"/>
      <c r="AE71" s="1044"/>
      <c r="AF71" s="1002"/>
    </row>
    <row r="72" spans="1:32" ht="12.75" customHeight="1">
      <c r="A72" s="1292"/>
      <c r="B72" s="1208"/>
      <c r="C72" s="1279"/>
      <c r="D72" s="1279"/>
      <c r="E72" s="1279"/>
      <c r="F72" s="1209"/>
      <c r="G72" s="1213"/>
      <c r="H72" s="483">
        <f>H68+H70</f>
        <v>12437000</v>
      </c>
      <c r="I72" s="1194" t="s">
        <v>294</v>
      </c>
      <c r="J72" s="1094">
        <f>J68+J70</f>
        <v>4095000</v>
      </c>
      <c r="K72" s="1094">
        <f aca="true" t="shared" si="34" ref="K72:T72">K68+K70</f>
        <v>3071250</v>
      </c>
      <c r="L72" s="1094">
        <f t="shared" si="34"/>
        <v>0</v>
      </c>
      <c r="M72" s="1094">
        <f t="shared" si="34"/>
        <v>3071250</v>
      </c>
      <c r="N72" s="1094">
        <f t="shared" si="34"/>
        <v>1023750</v>
      </c>
      <c r="O72" s="1094">
        <f t="shared" si="34"/>
        <v>1023750</v>
      </c>
      <c r="P72" s="1094">
        <f t="shared" si="34"/>
        <v>0</v>
      </c>
      <c r="Q72" s="1094">
        <f t="shared" si="34"/>
        <v>0</v>
      </c>
      <c r="R72" s="1094">
        <f t="shared" si="34"/>
        <v>0</v>
      </c>
      <c r="S72" s="1094">
        <f t="shared" si="34"/>
        <v>1023750</v>
      </c>
      <c r="T72" s="1281">
        <f t="shared" si="34"/>
        <v>3071250</v>
      </c>
      <c r="U72" s="1147">
        <f aca="true" t="shared" si="35" ref="U72:AF72">U68+U70</f>
        <v>6760000</v>
      </c>
      <c r="V72" s="1094">
        <f t="shared" si="35"/>
        <v>5070000</v>
      </c>
      <c r="W72" s="1094">
        <f t="shared" si="35"/>
        <v>1690000</v>
      </c>
      <c r="X72" s="1094">
        <f t="shared" si="35"/>
        <v>0</v>
      </c>
      <c r="Y72" s="1026">
        <f t="shared" si="35"/>
        <v>0</v>
      </c>
      <c r="Z72" s="1480">
        <f t="shared" si="35"/>
        <v>5070000</v>
      </c>
      <c r="AA72" s="1147">
        <f t="shared" si="35"/>
        <v>1582000</v>
      </c>
      <c r="AB72" s="1094">
        <f t="shared" si="35"/>
        <v>1186500</v>
      </c>
      <c r="AC72" s="1094">
        <f t="shared" si="35"/>
        <v>395500</v>
      </c>
      <c r="AD72" s="1094">
        <f t="shared" si="35"/>
        <v>0</v>
      </c>
      <c r="AE72" s="1026">
        <f t="shared" si="35"/>
        <v>0</v>
      </c>
      <c r="AF72" s="1281">
        <f t="shared" si="35"/>
        <v>1186500</v>
      </c>
    </row>
    <row r="73" spans="1:32" ht="12.75" customHeight="1">
      <c r="A73" s="1293"/>
      <c r="B73" s="1208"/>
      <c r="C73" s="1418"/>
      <c r="D73" s="1418"/>
      <c r="E73" s="1418"/>
      <c r="F73" s="1210"/>
      <c r="G73" s="1214"/>
      <c r="H73" s="483">
        <f>H69+H71</f>
        <v>9327750</v>
      </c>
      <c r="I73" s="1195"/>
      <c r="J73" s="1117"/>
      <c r="K73" s="1117"/>
      <c r="L73" s="1117"/>
      <c r="M73" s="1117"/>
      <c r="N73" s="1117"/>
      <c r="O73" s="1117"/>
      <c r="P73" s="1117"/>
      <c r="Q73" s="1117"/>
      <c r="R73" s="1117"/>
      <c r="S73" s="1117"/>
      <c r="T73" s="1225"/>
      <c r="U73" s="1157"/>
      <c r="V73" s="1117"/>
      <c r="W73" s="1117"/>
      <c r="X73" s="1117"/>
      <c r="Y73" s="997"/>
      <c r="Z73" s="1474"/>
      <c r="AA73" s="1157"/>
      <c r="AB73" s="1117"/>
      <c r="AC73" s="1117"/>
      <c r="AD73" s="1117"/>
      <c r="AE73" s="997"/>
      <c r="AF73" s="1225"/>
    </row>
    <row r="74" spans="1:32" ht="12.75" customHeight="1">
      <c r="A74" s="1272" t="s">
        <v>622</v>
      </c>
      <c r="B74" s="1208"/>
      <c r="C74" s="1364" t="s">
        <v>492</v>
      </c>
      <c r="D74" s="1453" t="s">
        <v>486</v>
      </c>
      <c r="E74" s="1407" t="s">
        <v>496</v>
      </c>
      <c r="F74" s="1364" t="s">
        <v>590</v>
      </c>
      <c r="G74" s="1211" t="s">
        <v>497</v>
      </c>
      <c r="H74" s="497">
        <v>2505080</v>
      </c>
      <c r="I74" s="1194" t="s">
        <v>292</v>
      </c>
      <c r="J74" s="1339">
        <f>K74+N74</f>
        <v>1800891</v>
      </c>
      <c r="K74" s="1339">
        <f>L74+M74</f>
        <v>1283890</v>
      </c>
      <c r="L74" s="1129">
        <v>0</v>
      </c>
      <c r="M74" s="1129">
        <v>1283890</v>
      </c>
      <c r="N74" s="1339">
        <f>O74+P74+Q74</f>
        <v>517001</v>
      </c>
      <c r="O74" s="1085">
        <v>517001</v>
      </c>
      <c r="P74" s="1129">
        <v>0</v>
      </c>
      <c r="Q74" s="1129">
        <v>0</v>
      </c>
      <c r="R74" s="1129">
        <v>0</v>
      </c>
      <c r="S74" s="1085">
        <v>517001</v>
      </c>
      <c r="T74" s="1017">
        <v>0</v>
      </c>
      <c r="U74" s="1169">
        <f>V74+W74+X74+Y74</f>
        <v>465929</v>
      </c>
      <c r="V74" s="1129">
        <v>192150</v>
      </c>
      <c r="W74" s="1085">
        <v>273779</v>
      </c>
      <c r="X74" s="1129">
        <v>0</v>
      </c>
      <c r="Y74" s="984">
        <v>0</v>
      </c>
      <c r="Z74" s="1472">
        <v>0</v>
      </c>
      <c r="AA74" s="1169">
        <f>AB74+AC74+AD74+AE74</f>
        <v>0</v>
      </c>
      <c r="AB74" s="1129">
        <v>0</v>
      </c>
      <c r="AC74" s="1085">
        <v>0</v>
      </c>
      <c r="AD74" s="1129">
        <v>0</v>
      </c>
      <c r="AE74" s="984">
        <v>0</v>
      </c>
      <c r="AF74" s="1002">
        <v>0</v>
      </c>
    </row>
    <row r="75" spans="1:32" ht="12.75" customHeight="1">
      <c r="A75" s="1306"/>
      <c r="B75" s="1208"/>
      <c r="C75" s="1278"/>
      <c r="D75" s="1278"/>
      <c r="E75" s="1278"/>
      <c r="F75" s="1208"/>
      <c r="G75" s="1212"/>
      <c r="H75" s="497">
        <v>1669140</v>
      </c>
      <c r="I75" s="1195"/>
      <c r="J75" s="1360"/>
      <c r="K75" s="1360"/>
      <c r="L75" s="1130"/>
      <c r="M75" s="1130"/>
      <c r="N75" s="1360"/>
      <c r="O75" s="1086"/>
      <c r="P75" s="1130"/>
      <c r="Q75" s="1130"/>
      <c r="R75" s="1130"/>
      <c r="S75" s="1086"/>
      <c r="T75" s="1002"/>
      <c r="U75" s="1187"/>
      <c r="V75" s="1130"/>
      <c r="W75" s="1086"/>
      <c r="X75" s="1130"/>
      <c r="Y75" s="985"/>
      <c r="Z75" s="1472"/>
      <c r="AA75" s="1187"/>
      <c r="AB75" s="1130"/>
      <c r="AC75" s="1086"/>
      <c r="AD75" s="1130"/>
      <c r="AE75" s="985"/>
      <c r="AF75" s="1002"/>
    </row>
    <row r="76" spans="1:32" ht="12.75" customHeight="1">
      <c r="A76" s="1292"/>
      <c r="B76" s="1208"/>
      <c r="C76" s="1279"/>
      <c r="D76" s="1279"/>
      <c r="E76" s="1279"/>
      <c r="F76" s="1209"/>
      <c r="G76" s="1213"/>
      <c r="H76" s="497">
        <v>-1</v>
      </c>
      <c r="I76" s="1194" t="s">
        <v>293</v>
      </c>
      <c r="J76" s="1339">
        <f>K76+N76</f>
        <v>57612</v>
      </c>
      <c r="K76" s="1339">
        <f>L76+M76</f>
        <v>57612</v>
      </c>
      <c r="L76" s="1107">
        <v>0</v>
      </c>
      <c r="M76" s="1107">
        <v>57612</v>
      </c>
      <c r="N76" s="1339">
        <f>O76+P76+Q76</f>
        <v>0</v>
      </c>
      <c r="O76" s="1085">
        <v>0</v>
      </c>
      <c r="P76" s="1107">
        <v>0</v>
      </c>
      <c r="Q76" s="1107">
        <v>0</v>
      </c>
      <c r="R76" s="1107">
        <v>0</v>
      </c>
      <c r="S76" s="1086">
        <v>0</v>
      </c>
      <c r="T76" s="1002">
        <v>0</v>
      </c>
      <c r="U76" s="1169">
        <f>V76+W76+X76+Y76</f>
        <v>0</v>
      </c>
      <c r="V76" s="1129">
        <v>0</v>
      </c>
      <c r="W76" s="1085">
        <v>0</v>
      </c>
      <c r="X76" s="1107">
        <v>0</v>
      </c>
      <c r="Y76" s="1002">
        <v>0</v>
      </c>
      <c r="Z76" s="1472">
        <v>0</v>
      </c>
      <c r="AA76" s="1169">
        <f>AB76+AC76+AD76+AE76</f>
        <v>0</v>
      </c>
      <c r="AB76" s="1129">
        <v>0</v>
      </c>
      <c r="AC76" s="1085">
        <v>0</v>
      </c>
      <c r="AD76" s="1107">
        <v>0</v>
      </c>
      <c r="AE76" s="1002">
        <v>0</v>
      </c>
      <c r="AF76" s="1002">
        <v>0</v>
      </c>
    </row>
    <row r="77" spans="1:32" ht="14.25" customHeight="1">
      <c r="A77" s="1292"/>
      <c r="B77" s="1208"/>
      <c r="C77" s="1279"/>
      <c r="D77" s="1279"/>
      <c r="E77" s="1279"/>
      <c r="F77" s="1209"/>
      <c r="G77" s="1213"/>
      <c r="H77" s="497">
        <v>-2</v>
      </c>
      <c r="I77" s="1195"/>
      <c r="J77" s="1360"/>
      <c r="K77" s="1360"/>
      <c r="L77" s="1107"/>
      <c r="M77" s="1107"/>
      <c r="N77" s="1360"/>
      <c r="O77" s="1086"/>
      <c r="P77" s="1107"/>
      <c r="Q77" s="1107"/>
      <c r="R77" s="1107"/>
      <c r="S77" s="1086"/>
      <c r="T77" s="1002"/>
      <c r="U77" s="1187"/>
      <c r="V77" s="1130"/>
      <c r="W77" s="1086"/>
      <c r="X77" s="1107"/>
      <c r="Y77" s="1002"/>
      <c r="Z77" s="1472"/>
      <c r="AA77" s="1187"/>
      <c r="AB77" s="1130"/>
      <c r="AC77" s="1086"/>
      <c r="AD77" s="1107"/>
      <c r="AE77" s="1002"/>
      <c r="AF77" s="1002"/>
    </row>
    <row r="78" spans="1:32" ht="12.75" customHeight="1">
      <c r="A78" s="1292"/>
      <c r="B78" s="1208"/>
      <c r="C78" s="1279"/>
      <c r="D78" s="1279"/>
      <c r="E78" s="1279"/>
      <c r="F78" s="1209"/>
      <c r="G78" s="1213"/>
      <c r="H78" s="483">
        <f>H74+H76</f>
        <v>2505079</v>
      </c>
      <c r="I78" s="1194" t="s">
        <v>294</v>
      </c>
      <c r="J78" s="1125">
        <f>J74+J76</f>
        <v>1858503</v>
      </c>
      <c r="K78" s="1125">
        <f aca="true" t="shared" si="36" ref="K78:T78">K74+K76</f>
        <v>1341502</v>
      </c>
      <c r="L78" s="1125">
        <f t="shared" si="36"/>
        <v>0</v>
      </c>
      <c r="M78" s="1125">
        <f t="shared" si="36"/>
        <v>1341502</v>
      </c>
      <c r="N78" s="1125">
        <f t="shared" si="36"/>
        <v>517001</v>
      </c>
      <c r="O78" s="1117">
        <f t="shared" si="36"/>
        <v>517001</v>
      </c>
      <c r="P78" s="1125">
        <f t="shared" si="36"/>
        <v>0</v>
      </c>
      <c r="Q78" s="1125">
        <f t="shared" si="36"/>
        <v>0</v>
      </c>
      <c r="R78" s="1125">
        <f t="shared" si="36"/>
        <v>0</v>
      </c>
      <c r="S78" s="1117">
        <f t="shared" si="36"/>
        <v>517001</v>
      </c>
      <c r="T78" s="991">
        <f t="shared" si="36"/>
        <v>0</v>
      </c>
      <c r="U78" s="1182">
        <f aca="true" t="shared" si="37" ref="U78:AF78">U74+U76</f>
        <v>465929</v>
      </c>
      <c r="V78" s="1125">
        <f t="shared" si="37"/>
        <v>192150</v>
      </c>
      <c r="W78" s="1117">
        <f t="shared" si="37"/>
        <v>273779</v>
      </c>
      <c r="X78" s="1125">
        <f t="shared" si="37"/>
        <v>0</v>
      </c>
      <c r="Y78" s="991">
        <f t="shared" si="37"/>
        <v>0</v>
      </c>
      <c r="Z78" s="1483">
        <f t="shared" si="37"/>
        <v>0</v>
      </c>
      <c r="AA78" s="1182">
        <f t="shared" si="37"/>
        <v>0</v>
      </c>
      <c r="AB78" s="1125">
        <f t="shared" si="37"/>
        <v>0</v>
      </c>
      <c r="AC78" s="1117">
        <f t="shared" si="37"/>
        <v>0</v>
      </c>
      <c r="AD78" s="1125">
        <f t="shared" si="37"/>
        <v>0</v>
      </c>
      <c r="AE78" s="991">
        <f t="shared" si="37"/>
        <v>0</v>
      </c>
      <c r="AF78" s="991">
        <f t="shared" si="37"/>
        <v>0</v>
      </c>
    </row>
    <row r="79" spans="1:32" ht="12.75" customHeight="1">
      <c r="A79" s="1293"/>
      <c r="B79" s="1208"/>
      <c r="C79" s="1418"/>
      <c r="D79" s="1418"/>
      <c r="E79" s="1418"/>
      <c r="F79" s="1210"/>
      <c r="G79" s="1214"/>
      <c r="H79" s="483">
        <f>H75+H77</f>
        <v>1669138</v>
      </c>
      <c r="I79" s="1195"/>
      <c r="J79" s="1125"/>
      <c r="K79" s="1125"/>
      <c r="L79" s="1125"/>
      <c r="M79" s="1125"/>
      <c r="N79" s="1125"/>
      <c r="O79" s="1117"/>
      <c r="P79" s="1125"/>
      <c r="Q79" s="1125"/>
      <c r="R79" s="1125"/>
      <c r="S79" s="1117"/>
      <c r="T79" s="991"/>
      <c r="U79" s="1182"/>
      <c r="V79" s="1125"/>
      <c r="W79" s="1117"/>
      <c r="X79" s="1125"/>
      <c r="Y79" s="991"/>
      <c r="Z79" s="1483"/>
      <c r="AA79" s="1182"/>
      <c r="AB79" s="1125"/>
      <c r="AC79" s="1117"/>
      <c r="AD79" s="1125"/>
      <c r="AE79" s="991"/>
      <c r="AF79" s="991"/>
    </row>
    <row r="80" spans="1:32" ht="12.75" customHeight="1">
      <c r="A80" s="1272" t="s">
        <v>624</v>
      </c>
      <c r="B80" s="1208"/>
      <c r="C80" s="1364" t="s">
        <v>492</v>
      </c>
      <c r="D80" s="1453" t="s">
        <v>486</v>
      </c>
      <c r="E80" s="1407" t="s">
        <v>498</v>
      </c>
      <c r="F80" s="1207" t="s">
        <v>499</v>
      </c>
      <c r="G80" s="1211" t="s">
        <v>500</v>
      </c>
      <c r="H80" s="497">
        <v>5552780</v>
      </c>
      <c r="I80" s="1194" t="s">
        <v>292</v>
      </c>
      <c r="J80" s="1122">
        <f>K80+N80</f>
        <v>5552780</v>
      </c>
      <c r="K80" s="1122">
        <f>L80+M80</f>
        <v>4164580</v>
      </c>
      <c r="L80" s="1102">
        <v>0</v>
      </c>
      <c r="M80" s="1102">
        <v>4164580</v>
      </c>
      <c r="N80" s="1122">
        <f>O80+P80+Q80</f>
        <v>1388200</v>
      </c>
      <c r="O80" s="1085">
        <v>1388200</v>
      </c>
      <c r="P80" s="1102">
        <v>0</v>
      </c>
      <c r="Q80" s="1102">
        <v>0</v>
      </c>
      <c r="R80" s="1102">
        <v>0</v>
      </c>
      <c r="S80" s="1085">
        <v>1388200</v>
      </c>
      <c r="T80" s="1017">
        <v>0</v>
      </c>
      <c r="U80" s="1179">
        <f>V80+W80+X80+Y80</f>
        <v>0</v>
      </c>
      <c r="V80" s="1102">
        <v>0</v>
      </c>
      <c r="W80" s="1085">
        <v>0</v>
      </c>
      <c r="X80" s="1102">
        <v>0</v>
      </c>
      <c r="Y80" s="1017">
        <v>0</v>
      </c>
      <c r="Z80" s="1472">
        <v>0</v>
      </c>
      <c r="AA80" s="1179">
        <f>AB80+AC80+AD80+AE80</f>
        <v>0</v>
      </c>
      <c r="AB80" s="1102">
        <v>0</v>
      </c>
      <c r="AC80" s="1085">
        <v>0</v>
      </c>
      <c r="AD80" s="1102">
        <v>0</v>
      </c>
      <c r="AE80" s="1017">
        <v>0</v>
      </c>
      <c r="AF80" s="1002">
        <v>0</v>
      </c>
    </row>
    <row r="81" spans="1:32" ht="12.75" customHeight="1">
      <c r="A81" s="1306"/>
      <c r="B81" s="1208"/>
      <c r="C81" s="1278"/>
      <c r="D81" s="1278"/>
      <c r="E81" s="1278"/>
      <c r="F81" s="1208"/>
      <c r="G81" s="1212"/>
      <c r="H81" s="497">
        <v>4164580</v>
      </c>
      <c r="I81" s="1195"/>
      <c r="J81" s="1125"/>
      <c r="K81" s="1125"/>
      <c r="L81" s="1107"/>
      <c r="M81" s="1107"/>
      <c r="N81" s="1125"/>
      <c r="O81" s="1086"/>
      <c r="P81" s="1107"/>
      <c r="Q81" s="1107"/>
      <c r="R81" s="1107"/>
      <c r="S81" s="1086"/>
      <c r="T81" s="1002"/>
      <c r="U81" s="1182"/>
      <c r="V81" s="1107"/>
      <c r="W81" s="1086"/>
      <c r="X81" s="1107"/>
      <c r="Y81" s="1002"/>
      <c r="Z81" s="1472"/>
      <c r="AA81" s="1182"/>
      <c r="AB81" s="1107"/>
      <c r="AC81" s="1086"/>
      <c r="AD81" s="1107"/>
      <c r="AE81" s="1002"/>
      <c r="AF81" s="1002"/>
    </row>
    <row r="82" spans="1:32" ht="12.75" customHeight="1">
      <c r="A82" s="1292"/>
      <c r="B82" s="1208"/>
      <c r="C82" s="1279"/>
      <c r="D82" s="1279"/>
      <c r="E82" s="1279"/>
      <c r="F82" s="1209"/>
      <c r="G82" s="1213"/>
      <c r="H82" s="497">
        <v>-13</v>
      </c>
      <c r="I82" s="1194" t="s">
        <v>293</v>
      </c>
      <c r="J82" s="1122">
        <f>K82+N82</f>
        <v>-13</v>
      </c>
      <c r="K82" s="1122">
        <f>L82+M82</f>
        <v>-5</v>
      </c>
      <c r="L82" s="1107">
        <v>0</v>
      </c>
      <c r="M82" s="1107">
        <v>-5</v>
      </c>
      <c r="N82" s="1122">
        <f>O82+P82+Q82</f>
        <v>-8</v>
      </c>
      <c r="O82" s="1085">
        <v>-8</v>
      </c>
      <c r="P82" s="1107">
        <v>0</v>
      </c>
      <c r="Q82" s="1107">
        <v>0</v>
      </c>
      <c r="R82" s="1107">
        <v>0</v>
      </c>
      <c r="S82" s="1086">
        <v>-8</v>
      </c>
      <c r="T82" s="1002">
        <v>0</v>
      </c>
      <c r="U82" s="1179">
        <f>V82+W82+X82+Y82</f>
        <v>0</v>
      </c>
      <c r="V82" s="1102">
        <v>0</v>
      </c>
      <c r="W82" s="1085">
        <v>0</v>
      </c>
      <c r="X82" s="1107">
        <v>0</v>
      </c>
      <c r="Y82" s="1002">
        <v>0</v>
      </c>
      <c r="Z82" s="1472">
        <v>0</v>
      </c>
      <c r="AA82" s="1179">
        <f>AB82+AC82+AD82+AE82</f>
        <v>0</v>
      </c>
      <c r="AB82" s="1102">
        <v>0</v>
      </c>
      <c r="AC82" s="1085">
        <v>0</v>
      </c>
      <c r="AD82" s="1107">
        <v>0</v>
      </c>
      <c r="AE82" s="1002">
        <v>0</v>
      </c>
      <c r="AF82" s="1002">
        <v>0</v>
      </c>
    </row>
    <row r="83" spans="1:32" ht="12.75" customHeight="1">
      <c r="A83" s="1292"/>
      <c r="B83" s="1208"/>
      <c r="C83" s="1279"/>
      <c r="D83" s="1279"/>
      <c r="E83" s="1279"/>
      <c r="F83" s="1209"/>
      <c r="G83" s="1213"/>
      <c r="H83" s="497">
        <v>-5</v>
      </c>
      <c r="I83" s="1195"/>
      <c r="J83" s="1125"/>
      <c r="K83" s="1125"/>
      <c r="L83" s="1107"/>
      <c r="M83" s="1107"/>
      <c r="N83" s="1125"/>
      <c r="O83" s="1086"/>
      <c r="P83" s="1107"/>
      <c r="Q83" s="1107"/>
      <c r="R83" s="1107"/>
      <c r="S83" s="1086"/>
      <c r="T83" s="1002"/>
      <c r="U83" s="1182"/>
      <c r="V83" s="1107"/>
      <c r="W83" s="1086"/>
      <c r="X83" s="1107"/>
      <c r="Y83" s="1002"/>
      <c r="Z83" s="1472"/>
      <c r="AA83" s="1182"/>
      <c r="AB83" s="1107"/>
      <c r="AC83" s="1086"/>
      <c r="AD83" s="1107"/>
      <c r="AE83" s="1002"/>
      <c r="AF83" s="1002"/>
    </row>
    <row r="84" spans="1:32" ht="12.75" customHeight="1">
      <c r="A84" s="1292"/>
      <c r="B84" s="1208"/>
      <c r="C84" s="1279"/>
      <c r="D84" s="1279"/>
      <c r="E84" s="1279"/>
      <c r="F84" s="1209"/>
      <c r="G84" s="1213"/>
      <c r="H84" s="483">
        <f>H80+H82</f>
        <v>5552767</v>
      </c>
      <c r="I84" s="1194" t="s">
        <v>294</v>
      </c>
      <c r="J84" s="1125">
        <f>J80+J82</f>
        <v>5552767</v>
      </c>
      <c r="K84" s="1125">
        <f aca="true" t="shared" si="38" ref="K84:T84">K80+K82</f>
        <v>4164575</v>
      </c>
      <c r="L84" s="1125">
        <f t="shared" si="38"/>
        <v>0</v>
      </c>
      <c r="M84" s="1125">
        <f t="shared" si="38"/>
        <v>4164575</v>
      </c>
      <c r="N84" s="1125">
        <f t="shared" si="38"/>
        <v>1388192</v>
      </c>
      <c r="O84" s="1117">
        <f t="shared" si="38"/>
        <v>1388192</v>
      </c>
      <c r="P84" s="1125">
        <f t="shared" si="38"/>
        <v>0</v>
      </c>
      <c r="Q84" s="1125">
        <f t="shared" si="38"/>
        <v>0</v>
      </c>
      <c r="R84" s="1125">
        <f t="shared" si="38"/>
        <v>0</v>
      </c>
      <c r="S84" s="1117">
        <f t="shared" si="38"/>
        <v>1388192</v>
      </c>
      <c r="T84" s="991">
        <f t="shared" si="38"/>
        <v>0</v>
      </c>
      <c r="U84" s="1182">
        <f aca="true" t="shared" si="39" ref="U84:AF84">U80+U82</f>
        <v>0</v>
      </c>
      <c r="V84" s="1125">
        <f t="shared" si="39"/>
        <v>0</v>
      </c>
      <c r="W84" s="1117">
        <f t="shared" si="39"/>
        <v>0</v>
      </c>
      <c r="X84" s="1125">
        <f t="shared" si="39"/>
        <v>0</v>
      </c>
      <c r="Y84" s="991">
        <f t="shared" si="39"/>
        <v>0</v>
      </c>
      <c r="Z84" s="1483">
        <f t="shared" si="39"/>
        <v>0</v>
      </c>
      <c r="AA84" s="1182">
        <f t="shared" si="39"/>
        <v>0</v>
      </c>
      <c r="AB84" s="1125">
        <f t="shared" si="39"/>
        <v>0</v>
      </c>
      <c r="AC84" s="1117">
        <f t="shared" si="39"/>
        <v>0</v>
      </c>
      <c r="AD84" s="1125">
        <f t="shared" si="39"/>
        <v>0</v>
      </c>
      <c r="AE84" s="991">
        <f t="shared" si="39"/>
        <v>0</v>
      </c>
      <c r="AF84" s="991">
        <f t="shared" si="39"/>
        <v>0</v>
      </c>
    </row>
    <row r="85" spans="1:32" ht="12.75" customHeight="1">
      <c r="A85" s="1293"/>
      <c r="B85" s="1208"/>
      <c r="C85" s="1418"/>
      <c r="D85" s="1418"/>
      <c r="E85" s="1418"/>
      <c r="F85" s="1210"/>
      <c r="G85" s="1214"/>
      <c r="H85" s="483">
        <f>H81+H83</f>
        <v>4164575</v>
      </c>
      <c r="I85" s="1195"/>
      <c r="J85" s="1125"/>
      <c r="K85" s="1125"/>
      <c r="L85" s="1125"/>
      <c r="M85" s="1125"/>
      <c r="N85" s="1125"/>
      <c r="O85" s="1117"/>
      <c r="P85" s="1125"/>
      <c r="Q85" s="1125"/>
      <c r="R85" s="1125"/>
      <c r="S85" s="1117"/>
      <c r="T85" s="991"/>
      <c r="U85" s="1182"/>
      <c r="V85" s="1125"/>
      <c r="W85" s="1117"/>
      <c r="X85" s="1125"/>
      <c r="Y85" s="991"/>
      <c r="Z85" s="1483"/>
      <c r="AA85" s="1182"/>
      <c r="AB85" s="1125"/>
      <c r="AC85" s="1117"/>
      <c r="AD85" s="1125"/>
      <c r="AE85" s="991"/>
      <c r="AF85" s="991"/>
    </row>
    <row r="86" spans="1:32" ht="12.75" customHeight="1">
      <c r="A86" s="1272" t="s">
        <v>626</v>
      </c>
      <c r="B86" s="1208"/>
      <c r="C86" s="1364" t="s">
        <v>492</v>
      </c>
      <c r="D86" s="1453" t="s">
        <v>486</v>
      </c>
      <c r="E86" s="1407" t="s">
        <v>501</v>
      </c>
      <c r="F86" s="1364" t="s">
        <v>899</v>
      </c>
      <c r="G86" s="1211" t="s">
        <v>502</v>
      </c>
      <c r="H86" s="497">
        <v>2467460</v>
      </c>
      <c r="I86" s="1194" t="s">
        <v>292</v>
      </c>
      <c r="J86" s="1122">
        <f>K86+N86</f>
        <v>2467460</v>
      </c>
      <c r="K86" s="1122">
        <f>L86+M86</f>
        <v>1850590</v>
      </c>
      <c r="L86" s="1102">
        <v>0</v>
      </c>
      <c r="M86" s="1102">
        <v>1850590</v>
      </c>
      <c r="N86" s="1122">
        <f>O86+P86+Q86</f>
        <v>616870</v>
      </c>
      <c r="O86" s="1085">
        <v>616870</v>
      </c>
      <c r="P86" s="1102">
        <v>0</v>
      </c>
      <c r="Q86" s="1102">
        <v>0</v>
      </c>
      <c r="R86" s="1102">
        <v>0</v>
      </c>
      <c r="S86" s="1085">
        <v>616870</v>
      </c>
      <c r="T86" s="1017">
        <v>0</v>
      </c>
      <c r="U86" s="1179">
        <f>V86+W86+X86+Y86</f>
        <v>0</v>
      </c>
      <c r="V86" s="1122">
        <v>0</v>
      </c>
      <c r="W86" s="1085">
        <v>0</v>
      </c>
      <c r="X86" s="1102">
        <v>0</v>
      </c>
      <c r="Y86" s="1017">
        <v>0</v>
      </c>
      <c r="Z86" s="1472">
        <v>0</v>
      </c>
      <c r="AA86" s="1179">
        <f>AB86+AC86+AD86+AE86</f>
        <v>0</v>
      </c>
      <c r="AB86" s="1122">
        <v>0</v>
      </c>
      <c r="AC86" s="1085">
        <v>0</v>
      </c>
      <c r="AD86" s="1102">
        <v>0</v>
      </c>
      <c r="AE86" s="1017">
        <v>0</v>
      </c>
      <c r="AF86" s="1002">
        <v>0</v>
      </c>
    </row>
    <row r="87" spans="1:32" ht="12.75" customHeight="1">
      <c r="A87" s="1306"/>
      <c r="B87" s="1208"/>
      <c r="C87" s="1278"/>
      <c r="D87" s="1278"/>
      <c r="E87" s="1278"/>
      <c r="F87" s="1208"/>
      <c r="G87" s="1212"/>
      <c r="H87" s="497">
        <v>1850590</v>
      </c>
      <c r="I87" s="1195"/>
      <c r="J87" s="1125"/>
      <c r="K87" s="1125"/>
      <c r="L87" s="1107"/>
      <c r="M87" s="1107"/>
      <c r="N87" s="1125"/>
      <c r="O87" s="1086"/>
      <c r="P87" s="1107"/>
      <c r="Q87" s="1107"/>
      <c r="R87" s="1107"/>
      <c r="S87" s="1086"/>
      <c r="T87" s="1002"/>
      <c r="U87" s="1182"/>
      <c r="V87" s="1125"/>
      <c r="W87" s="1086"/>
      <c r="X87" s="1107"/>
      <c r="Y87" s="1002"/>
      <c r="Z87" s="1472"/>
      <c r="AA87" s="1182"/>
      <c r="AB87" s="1125"/>
      <c r="AC87" s="1086"/>
      <c r="AD87" s="1107"/>
      <c r="AE87" s="1002"/>
      <c r="AF87" s="1002"/>
    </row>
    <row r="88" spans="1:32" ht="12.75" customHeight="1">
      <c r="A88" s="1292"/>
      <c r="B88" s="1208"/>
      <c r="C88" s="1279"/>
      <c r="D88" s="1279"/>
      <c r="E88" s="1279"/>
      <c r="F88" s="1209"/>
      <c r="G88" s="1213"/>
      <c r="H88" s="497">
        <v>-9</v>
      </c>
      <c r="I88" s="1194" t="s">
        <v>293</v>
      </c>
      <c r="J88" s="1122">
        <f>K88+N88</f>
        <v>-9</v>
      </c>
      <c r="K88" s="1122">
        <f>L88+M88</f>
        <v>-2</v>
      </c>
      <c r="L88" s="1107">
        <v>0</v>
      </c>
      <c r="M88" s="1107">
        <v>-2</v>
      </c>
      <c r="N88" s="1122">
        <f>O88+P88+Q88</f>
        <v>-7</v>
      </c>
      <c r="O88" s="1085">
        <v>-7</v>
      </c>
      <c r="P88" s="1107">
        <v>0</v>
      </c>
      <c r="Q88" s="1107">
        <v>0</v>
      </c>
      <c r="R88" s="1107">
        <v>0</v>
      </c>
      <c r="S88" s="1086">
        <v>-7</v>
      </c>
      <c r="T88" s="1002">
        <v>0</v>
      </c>
      <c r="U88" s="1179">
        <f>V88+W88+X88+Y88</f>
        <v>0</v>
      </c>
      <c r="V88" s="1122">
        <v>0</v>
      </c>
      <c r="W88" s="1085">
        <v>0</v>
      </c>
      <c r="X88" s="1107">
        <v>0</v>
      </c>
      <c r="Y88" s="1002">
        <v>0</v>
      </c>
      <c r="Z88" s="1472">
        <v>0</v>
      </c>
      <c r="AA88" s="1179">
        <f>AB88+AC88+AD88+AE88</f>
        <v>0</v>
      </c>
      <c r="AB88" s="1122">
        <v>0</v>
      </c>
      <c r="AC88" s="1085">
        <v>0</v>
      </c>
      <c r="AD88" s="1107">
        <v>0</v>
      </c>
      <c r="AE88" s="1002">
        <v>0</v>
      </c>
      <c r="AF88" s="1002">
        <v>0</v>
      </c>
    </row>
    <row r="89" spans="1:32" ht="14.25" customHeight="1">
      <c r="A89" s="1292"/>
      <c r="B89" s="1208"/>
      <c r="C89" s="1279"/>
      <c r="D89" s="1279"/>
      <c r="E89" s="1279"/>
      <c r="F89" s="1209"/>
      <c r="G89" s="1213"/>
      <c r="H89" s="497">
        <v>-2</v>
      </c>
      <c r="I89" s="1195"/>
      <c r="J89" s="1125"/>
      <c r="K89" s="1125"/>
      <c r="L89" s="1107"/>
      <c r="M89" s="1107"/>
      <c r="N89" s="1125"/>
      <c r="O89" s="1086"/>
      <c r="P89" s="1107"/>
      <c r="Q89" s="1107"/>
      <c r="R89" s="1107"/>
      <c r="S89" s="1086"/>
      <c r="T89" s="1002"/>
      <c r="U89" s="1182"/>
      <c r="V89" s="1125"/>
      <c r="W89" s="1086"/>
      <c r="X89" s="1107"/>
      <c r="Y89" s="1002"/>
      <c r="Z89" s="1472"/>
      <c r="AA89" s="1182"/>
      <c r="AB89" s="1125"/>
      <c r="AC89" s="1086"/>
      <c r="AD89" s="1107"/>
      <c r="AE89" s="1002"/>
      <c r="AF89" s="1002"/>
    </row>
    <row r="90" spans="1:32" ht="12.75" customHeight="1">
      <c r="A90" s="1292"/>
      <c r="B90" s="1208"/>
      <c r="C90" s="1279"/>
      <c r="D90" s="1279"/>
      <c r="E90" s="1279"/>
      <c r="F90" s="1209"/>
      <c r="G90" s="1213"/>
      <c r="H90" s="483">
        <f>H86+H88</f>
        <v>2467451</v>
      </c>
      <c r="I90" s="1194" t="s">
        <v>294</v>
      </c>
      <c r="J90" s="1125">
        <f>J86+J88</f>
        <v>2467451</v>
      </c>
      <c r="K90" s="1125">
        <f aca="true" t="shared" si="40" ref="K90:T90">K86+K88</f>
        <v>1850588</v>
      </c>
      <c r="L90" s="1125">
        <f t="shared" si="40"/>
        <v>0</v>
      </c>
      <c r="M90" s="1125">
        <f t="shared" si="40"/>
        <v>1850588</v>
      </c>
      <c r="N90" s="1125">
        <f t="shared" si="40"/>
        <v>616863</v>
      </c>
      <c r="O90" s="1117">
        <f t="shared" si="40"/>
        <v>616863</v>
      </c>
      <c r="P90" s="1125">
        <f t="shared" si="40"/>
        <v>0</v>
      </c>
      <c r="Q90" s="1125">
        <f t="shared" si="40"/>
        <v>0</v>
      </c>
      <c r="R90" s="1125">
        <f t="shared" si="40"/>
        <v>0</v>
      </c>
      <c r="S90" s="1117">
        <f t="shared" si="40"/>
        <v>616863</v>
      </c>
      <c r="T90" s="991">
        <f t="shared" si="40"/>
        <v>0</v>
      </c>
      <c r="U90" s="1182">
        <f aca="true" t="shared" si="41" ref="U90:AF90">U86+U88</f>
        <v>0</v>
      </c>
      <c r="V90" s="1125">
        <f t="shared" si="41"/>
        <v>0</v>
      </c>
      <c r="W90" s="1117">
        <f t="shared" si="41"/>
        <v>0</v>
      </c>
      <c r="X90" s="1125">
        <f t="shared" si="41"/>
        <v>0</v>
      </c>
      <c r="Y90" s="991">
        <f t="shared" si="41"/>
        <v>0</v>
      </c>
      <c r="Z90" s="1483">
        <f t="shared" si="41"/>
        <v>0</v>
      </c>
      <c r="AA90" s="1182">
        <f t="shared" si="41"/>
        <v>0</v>
      </c>
      <c r="AB90" s="1125">
        <f t="shared" si="41"/>
        <v>0</v>
      </c>
      <c r="AC90" s="1117">
        <f t="shared" si="41"/>
        <v>0</v>
      </c>
      <c r="AD90" s="1125">
        <f t="shared" si="41"/>
        <v>0</v>
      </c>
      <c r="AE90" s="991">
        <f t="shared" si="41"/>
        <v>0</v>
      </c>
      <c r="AF90" s="991">
        <f t="shared" si="41"/>
        <v>0</v>
      </c>
    </row>
    <row r="91" spans="1:32" ht="12.75" customHeight="1">
      <c r="A91" s="1293"/>
      <c r="B91" s="1208"/>
      <c r="C91" s="1418"/>
      <c r="D91" s="1418"/>
      <c r="E91" s="1418"/>
      <c r="F91" s="1210"/>
      <c r="G91" s="1214"/>
      <c r="H91" s="483">
        <f>H87+H89</f>
        <v>1850588</v>
      </c>
      <c r="I91" s="1195"/>
      <c r="J91" s="1125"/>
      <c r="K91" s="1125"/>
      <c r="L91" s="1125"/>
      <c r="M91" s="1125"/>
      <c r="N91" s="1125"/>
      <c r="O91" s="1117"/>
      <c r="P91" s="1125"/>
      <c r="Q91" s="1125"/>
      <c r="R91" s="1125"/>
      <c r="S91" s="1117"/>
      <c r="T91" s="991"/>
      <c r="U91" s="1182"/>
      <c r="V91" s="1125"/>
      <c r="W91" s="1117"/>
      <c r="X91" s="1125"/>
      <c r="Y91" s="991"/>
      <c r="Z91" s="1483"/>
      <c r="AA91" s="1182"/>
      <c r="AB91" s="1125"/>
      <c r="AC91" s="1117"/>
      <c r="AD91" s="1125"/>
      <c r="AE91" s="991"/>
      <c r="AF91" s="991"/>
    </row>
    <row r="92" spans="1:32" ht="12.75" customHeight="1">
      <c r="A92" s="1272" t="s">
        <v>644</v>
      </c>
      <c r="B92" s="1208"/>
      <c r="C92" s="1364" t="s">
        <v>492</v>
      </c>
      <c r="D92" s="1453" t="s">
        <v>486</v>
      </c>
      <c r="E92" s="1407" t="s">
        <v>503</v>
      </c>
      <c r="F92" s="1207" t="s">
        <v>499</v>
      </c>
      <c r="G92" s="1211" t="s">
        <v>502</v>
      </c>
      <c r="H92" s="497">
        <v>1100000</v>
      </c>
      <c r="I92" s="1194" t="s">
        <v>292</v>
      </c>
      <c r="J92" s="1122">
        <f>K92+N92</f>
        <v>1100000</v>
      </c>
      <c r="K92" s="1122">
        <f>L92+M92</f>
        <v>825000</v>
      </c>
      <c r="L92" s="1102">
        <v>0</v>
      </c>
      <c r="M92" s="1102">
        <v>825000</v>
      </c>
      <c r="N92" s="1122">
        <f>O92+P92+Q92</f>
        <v>275000</v>
      </c>
      <c r="O92" s="1085">
        <v>275000</v>
      </c>
      <c r="P92" s="1102">
        <v>0</v>
      </c>
      <c r="Q92" s="1102">
        <v>0</v>
      </c>
      <c r="R92" s="1102">
        <v>0</v>
      </c>
      <c r="S92" s="1085">
        <v>275000</v>
      </c>
      <c r="T92" s="1017">
        <v>0</v>
      </c>
      <c r="U92" s="1179">
        <f>V92+W92+X92+Y92</f>
        <v>0</v>
      </c>
      <c r="V92" s="1102">
        <v>0</v>
      </c>
      <c r="W92" s="1085">
        <v>0</v>
      </c>
      <c r="X92" s="1102">
        <v>0</v>
      </c>
      <c r="Y92" s="1017">
        <v>0</v>
      </c>
      <c r="Z92" s="1472">
        <v>0</v>
      </c>
      <c r="AA92" s="1179">
        <f>AB92+AC92+AD92+AE92</f>
        <v>0</v>
      </c>
      <c r="AB92" s="1102">
        <v>0</v>
      </c>
      <c r="AC92" s="1085">
        <v>0</v>
      </c>
      <c r="AD92" s="1102">
        <v>0</v>
      </c>
      <c r="AE92" s="1017">
        <v>0</v>
      </c>
      <c r="AF92" s="1002">
        <v>0</v>
      </c>
    </row>
    <row r="93" spans="1:32" ht="12.75" customHeight="1">
      <c r="A93" s="1306"/>
      <c r="B93" s="1208"/>
      <c r="C93" s="1278"/>
      <c r="D93" s="1278"/>
      <c r="E93" s="1278"/>
      <c r="F93" s="1208"/>
      <c r="G93" s="1212"/>
      <c r="H93" s="497">
        <v>825000</v>
      </c>
      <c r="I93" s="1195"/>
      <c r="J93" s="1125"/>
      <c r="K93" s="1125"/>
      <c r="L93" s="1107"/>
      <c r="M93" s="1107"/>
      <c r="N93" s="1125"/>
      <c r="O93" s="1086"/>
      <c r="P93" s="1107"/>
      <c r="Q93" s="1107"/>
      <c r="R93" s="1107"/>
      <c r="S93" s="1086"/>
      <c r="T93" s="1002"/>
      <c r="U93" s="1182"/>
      <c r="V93" s="1107"/>
      <c r="W93" s="1086"/>
      <c r="X93" s="1107"/>
      <c r="Y93" s="1002"/>
      <c r="Z93" s="1472"/>
      <c r="AA93" s="1182"/>
      <c r="AB93" s="1107"/>
      <c r="AC93" s="1086"/>
      <c r="AD93" s="1107"/>
      <c r="AE93" s="1002"/>
      <c r="AF93" s="1002"/>
    </row>
    <row r="94" spans="1:32" ht="12.75" customHeight="1">
      <c r="A94" s="1292"/>
      <c r="B94" s="1208"/>
      <c r="C94" s="1279"/>
      <c r="D94" s="1279"/>
      <c r="E94" s="1279"/>
      <c r="F94" s="1209"/>
      <c r="G94" s="1213"/>
      <c r="H94" s="497">
        <v>0</v>
      </c>
      <c r="I94" s="1194" t="s">
        <v>293</v>
      </c>
      <c r="J94" s="1122">
        <f>K94+N94</f>
        <v>0</v>
      </c>
      <c r="K94" s="1122">
        <f>L94+M94</f>
        <v>0</v>
      </c>
      <c r="L94" s="1107">
        <v>0</v>
      </c>
      <c r="M94" s="1107">
        <v>0</v>
      </c>
      <c r="N94" s="1122">
        <f>O94+P94+Q94</f>
        <v>0</v>
      </c>
      <c r="O94" s="1085">
        <v>0</v>
      </c>
      <c r="P94" s="1107">
        <v>0</v>
      </c>
      <c r="Q94" s="1107">
        <v>0</v>
      </c>
      <c r="R94" s="1107">
        <v>0</v>
      </c>
      <c r="S94" s="1086">
        <v>0</v>
      </c>
      <c r="T94" s="1002">
        <v>0</v>
      </c>
      <c r="U94" s="1179">
        <f>V94+W94+X94+Y94</f>
        <v>0</v>
      </c>
      <c r="V94" s="1102">
        <v>0</v>
      </c>
      <c r="W94" s="1085">
        <v>0</v>
      </c>
      <c r="X94" s="1107">
        <v>0</v>
      </c>
      <c r="Y94" s="1002">
        <v>0</v>
      </c>
      <c r="Z94" s="1472">
        <v>0</v>
      </c>
      <c r="AA94" s="1179">
        <f>AB94+AC94+AD94+AE94</f>
        <v>0</v>
      </c>
      <c r="AB94" s="1102">
        <v>0</v>
      </c>
      <c r="AC94" s="1085">
        <v>0</v>
      </c>
      <c r="AD94" s="1107">
        <v>0</v>
      </c>
      <c r="AE94" s="1002">
        <v>0</v>
      </c>
      <c r="AF94" s="1002">
        <v>0</v>
      </c>
    </row>
    <row r="95" spans="1:32" ht="15.75" customHeight="1">
      <c r="A95" s="1292"/>
      <c r="B95" s="1208"/>
      <c r="C95" s="1279"/>
      <c r="D95" s="1279"/>
      <c r="E95" s="1279"/>
      <c r="F95" s="1209"/>
      <c r="G95" s="1213"/>
      <c r="H95" s="497">
        <v>0</v>
      </c>
      <c r="I95" s="1195"/>
      <c r="J95" s="1125"/>
      <c r="K95" s="1125"/>
      <c r="L95" s="1107"/>
      <c r="M95" s="1107"/>
      <c r="N95" s="1125"/>
      <c r="O95" s="1086"/>
      <c r="P95" s="1107"/>
      <c r="Q95" s="1107"/>
      <c r="R95" s="1107"/>
      <c r="S95" s="1086"/>
      <c r="T95" s="1002"/>
      <c r="U95" s="1182"/>
      <c r="V95" s="1107"/>
      <c r="W95" s="1086"/>
      <c r="X95" s="1107"/>
      <c r="Y95" s="1002"/>
      <c r="Z95" s="1472"/>
      <c r="AA95" s="1182"/>
      <c r="AB95" s="1107"/>
      <c r="AC95" s="1086"/>
      <c r="AD95" s="1107"/>
      <c r="AE95" s="1002"/>
      <c r="AF95" s="1002"/>
    </row>
    <row r="96" spans="1:32" ht="15" customHeight="1">
      <c r="A96" s="1292"/>
      <c r="B96" s="1208"/>
      <c r="C96" s="1279"/>
      <c r="D96" s="1279"/>
      <c r="E96" s="1279"/>
      <c r="F96" s="1209"/>
      <c r="G96" s="1213"/>
      <c r="H96" s="483">
        <f>H92+H94</f>
        <v>1100000</v>
      </c>
      <c r="I96" s="1194" t="s">
        <v>294</v>
      </c>
      <c r="J96" s="1125">
        <f>J92+J94</f>
        <v>1100000</v>
      </c>
      <c r="K96" s="1125">
        <f aca="true" t="shared" si="42" ref="K96:T96">K92+K94</f>
        <v>825000</v>
      </c>
      <c r="L96" s="1125">
        <f t="shared" si="42"/>
        <v>0</v>
      </c>
      <c r="M96" s="1125">
        <f t="shared" si="42"/>
        <v>825000</v>
      </c>
      <c r="N96" s="1125">
        <f t="shared" si="42"/>
        <v>275000</v>
      </c>
      <c r="O96" s="1117">
        <f t="shared" si="42"/>
        <v>275000</v>
      </c>
      <c r="P96" s="1125">
        <f t="shared" si="42"/>
        <v>0</v>
      </c>
      <c r="Q96" s="1125">
        <f t="shared" si="42"/>
        <v>0</v>
      </c>
      <c r="R96" s="1125">
        <f t="shared" si="42"/>
        <v>0</v>
      </c>
      <c r="S96" s="1117">
        <f t="shared" si="42"/>
        <v>275000</v>
      </c>
      <c r="T96" s="991">
        <f t="shared" si="42"/>
        <v>0</v>
      </c>
      <c r="U96" s="1182">
        <f aca="true" t="shared" si="43" ref="U96:AF96">U92+U94</f>
        <v>0</v>
      </c>
      <c r="V96" s="1125">
        <f t="shared" si="43"/>
        <v>0</v>
      </c>
      <c r="W96" s="1117">
        <f t="shared" si="43"/>
        <v>0</v>
      </c>
      <c r="X96" s="1125">
        <f t="shared" si="43"/>
        <v>0</v>
      </c>
      <c r="Y96" s="991">
        <f t="shared" si="43"/>
        <v>0</v>
      </c>
      <c r="Z96" s="1483">
        <f t="shared" si="43"/>
        <v>0</v>
      </c>
      <c r="AA96" s="1182">
        <f t="shared" si="43"/>
        <v>0</v>
      </c>
      <c r="AB96" s="1125">
        <f t="shared" si="43"/>
        <v>0</v>
      </c>
      <c r="AC96" s="1117">
        <f t="shared" si="43"/>
        <v>0</v>
      </c>
      <c r="AD96" s="1125">
        <f t="shared" si="43"/>
        <v>0</v>
      </c>
      <c r="AE96" s="991">
        <f t="shared" si="43"/>
        <v>0</v>
      </c>
      <c r="AF96" s="991">
        <f t="shared" si="43"/>
        <v>0</v>
      </c>
    </row>
    <row r="97" spans="1:32" ht="15" customHeight="1">
      <c r="A97" s="1293"/>
      <c r="B97" s="1208"/>
      <c r="C97" s="1418"/>
      <c r="D97" s="1418"/>
      <c r="E97" s="1418"/>
      <c r="F97" s="1210"/>
      <c r="G97" s="1214"/>
      <c r="H97" s="483">
        <f>H93+H95</f>
        <v>825000</v>
      </c>
      <c r="I97" s="1195"/>
      <c r="J97" s="1125"/>
      <c r="K97" s="1125"/>
      <c r="L97" s="1125"/>
      <c r="M97" s="1125"/>
      <c r="N97" s="1125"/>
      <c r="O97" s="1117"/>
      <c r="P97" s="1125"/>
      <c r="Q97" s="1125"/>
      <c r="R97" s="1125"/>
      <c r="S97" s="1117"/>
      <c r="T97" s="991"/>
      <c r="U97" s="1182"/>
      <c r="V97" s="1125"/>
      <c r="W97" s="1117"/>
      <c r="X97" s="1125"/>
      <c r="Y97" s="991"/>
      <c r="Z97" s="1483"/>
      <c r="AA97" s="1182"/>
      <c r="AB97" s="1125"/>
      <c r="AC97" s="1117"/>
      <c r="AD97" s="1125"/>
      <c r="AE97" s="991"/>
      <c r="AF97" s="991"/>
    </row>
    <row r="98" spans="1:32" ht="13.5" customHeight="1">
      <c r="A98" s="1272" t="s">
        <v>646</v>
      </c>
      <c r="B98" s="1208"/>
      <c r="C98" s="1364" t="s">
        <v>492</v>
      </c>
      <c r="D98" s="1453" t="s">
        <v>486</v>
      </c>
      <c r="E98" s="1407" t="s">
        <v>504</v>
      </c>
      <c r="F98" s="1364" t="s">
        <v>27</v>
      </c>
      <c r="G98" s="1211" t="s">
        <v>505</v>
      </c>
      <c r="H98" s="497">
        <v>473130</v>
      </c>
      <c r="I98" s="1194" t="s">
        <v>292</v>
      </c>
      <c r="J98" s="1122">
        <f>K98+N98</f>
        <v>451360</v>
      </c>
      <c r="K98" s="1122">
        <f>L98+M98</f>
        <v>333070</v>
      </c>
      <c r="L98" s="1107">
        <v>0</v>
      </c>
      <c r="M98" s="1102">
        <v>333070</v>
      </c>
      <c r="N98" s="1122">
        <f>O98+P98+Q98</f>
        <v>118290</v>
      </c>
      <c r="O98" s="1085">
        <v>118290</v>
      </c>
      <c r="P98" s="1102">
        <v>0</v>
      </c>
      <c r="Q98" s="1102">
        <v>0</v>
      </c>
      <c r="R98" s="1102">
        <v>0</v>
      </c>
      <c r="S98" s="1085">
        <v>118290</v>
      </c>
      <c r="T98" s="1017">
        <v>0</v>
      </c>
      <c r="U98" s="1179">
        <f>V98+W98+X98+Y98</f>
        <v>0</v>
      </c>
      <c r="V98" s="1102">
        <v>0</v>
      </c>
      <c r="W98" s="1085">
        <v>0</v>
      </c>
      <c r="X98" s="1102">
        <v>0</v>
      </c>
      <c r="Y98" s="1017">
        <v>0</v>
      </c>
      <c r="Z98" s="1472">
        <v>0</v>
      </c>
      <c r="AA98" s="1179">
        <f>AB98+AC98+AD98+AE98</f>
        <v>0</v>
      </c>
      <c r="AB98" s="1102">
        <v>0</v>
      </c>
      <c r="AC98" s="1085">
        <v>0</v>
      </c>
      <c r="AD98" s="1102">
        <v>0</v>
      </c>
      <c r="AE98" s="1017">
        <v>0</v>
      </c>
      <c r="AF98" s="1002">
        <v>0</v>
      </c>
    </row>
    <row r="99" spans="1:32" ht="13.5" customHeight="1">
      <c r="A99" s="1306"/>
      <c r="B99" s="1208"/>
      <c r="C99" s="1278"/>
      <c r="D99" s="1278"/>
      <c r="E99" s="1278"/>
      <c r="F99" s="1208"/>
      <c r="G99" s="1212"/>
      <c r="H99" s="497">
        <v>354850</v>
      </c>
      <c r="I99" s="1195"/>
      <c r="J99" s="1125"/>
      <c r="K99" s="1125"/>
      <c r="L99" s="1107"/>
      <c r="M99" s="1107"/>
      <c r="N99" s="1125"/>
      <c r="O99" s="1086"/>
      <c r="P99" s="1107"/>
      <c r="Q99" s="1107"/>
      <c r="R99" s="1107"/>
      <c r="S99" s="1086"/>
      <c r="T99" s="1002"/>
      <c r="U99" s="1182"/>
      <c r="V99" s="1107"/>
      <c r="W99" s="1086"/>
      <c r="X99" s="1107"/>
      <c r="Y99" s="1002"/>
      <c r="Z99" s="1472"/>
      <c r="AA99" s="1182"/>
      <c r="AB99" s="1107"/>
      <c r="AC99" s="1086"/>
      <c r="AD99" s="1107"/>
      <c r="AE99" s="1002"/>
      <c r="AF99" s="1002"/>
    </row>
    <row r="100" spans="1:32" ht="13.5" customHeight="1">
      <c r="A100" s="1292"/>
      <c r="B100" s="1208"/>
      <c r="C100" s="1279"/>
      <c r="D100" s="1279"/>
      <c r="E100" s="1279"/>
      <c r="F100" s="1209"/>
      <c r="G100" s="1213"/>
      <c r="H100" s="497">
        <v>2</v>
      </c>
      <c r="I100" s="1194" t="s">
        <v>293</v>
      </c>
      <c r="J100" s="1122">
        <f>K100+N100</f>
        <v>21772</v>
      </c>
      <c r="K100" s="1122">
        <f>L100+M100</f>
        <v>21777</v>
      </c>
      <c r="L100" s="1107">
        <v>0</v>
      </c>
      <c r="M100" s="1107">
        <v>21777</v>
      </c>
      <c r="N100" s="1122">
        <f>O100+P100+Q100</f>
        <v>-5</v>
      </c>
      <c r="O100" s="1085">
        <v>-5</v>
      </c>
      <c r="P100" s="1107">
        <v>0</v>
      </c>
      <c r="Q100" s="1107">
        <v>0</v>
      </c>
      <c r="R100" s="1107">
        <v>0</v>
      </c>
      <c r="S100" s="1086">
        <v>-5</v>
      </c>
      <c r="T100" s="1002">
        <v>0</v>
      </c>
      <c r="U100" s="1179">
        <f>V100+W100+X100+Y100</f>
        <v>0</v>
      </c>
      <c r="V100" s="1102">
        <v>0</v>
      </c>
      <c r="W100" s="1085">
        <v>0</v>
      </c>
      <c r="X100" s="1107">
        <v>0</v>
      </c>
      <c r="Y100" s="1002">
        <v>0</v>
      </c>
      <c r="Z100" s="1472">
        <v>0</v>
      </c>
      <c r="AA100" s="1179">
        <f>AB100+AC100+AD100+AE100</f>
        <v>0</v>
      </c>
      <c r="AB100" s="1102">
        <v>0</v>
      </c>
      <c r="AC100" s="1085">
        <v>0</v>
      </c>
      <c r="AD100" s="1107">
        <v>0</v>
      </c>
      <c r="AE100" s="1002">
        <v>0</v>
      </c>
      <c r="AF100" s="1002">
        <v>0</v>
      </c>
    </row>
    <row r="101" spans="1:32" ht="13.5" customHeight="1">
      <c r="A101" s="1292"/>
      <c r="B101" s="1208"/>
      <c r="C101" s="1279"/>
      <c r="D101" s="1279"/>
      <c r="E101" s="1279"/>
      <c r="F101" s="1209"/>
      <c r="G101" s="1213"/>
      <c r="H101" s="497">
        <v>-3</v>
      </c>
      <c r="I101" s="1195"/>
      <c r="J101" s="1125"/>
      <c r="K101" s="1125"/>
      <c r="L101" s="1107"/>
      <c r="M101" s="1107"/>
      <c r="N101" s="1125"/>
      <c r="O101" s="1086"/>
      <c r="P101" s="1107"/>
      <c r="Q101" s="1107"/>
      <c r="R101" s="1107"/>
      <c r="S101" s="1086"/>
      <c r="T101" s="1002"/>
      <c r="U101" s="1182"/>
      <c r="V101" s="1107"/>
      <c r="W101" s="1086"/>
      <c r="X101" s="1107"/>
      <c r="Y101" s="1002"/>
      <c r="Z101" s="1472"/>
      <c r="AA101" s="1182"/>
      <c r="AB101" s="1107"/>
      <c r="AC101" s="1086"/>
      <c r="AD101" s="1107"/>
      <c r="AE101" s="1002"/>
      <c r="AF101" s="1002"/>
    </row>
    <row r="102" spans="1:32" ht="13.5" customHeight="1">
      <c r="A102" s="1292"/>
      <c r="B102" s="1208"/>
      <c r="C102" s="1279"/>
      <c r="D102" s="1279"/>
      <c r="E102" s="1279"/>
      <c r="F102" s="1209"/>
      <c r="G102" s="1213"/>
      <c r="H102" s="483">
        <f>H98+H100</f>
        <v>473132</v>
      </c>
      <c r="I102" s="1194" t="s">
        <v>294</v>
      </c>
      <c r="J102" s="1125">
        <f>J98+J100</f>
        <v>473132</v>
      </c>
      <c r="K102" s="1125">
        <f aca="true" t="shared" si="44" ref="K102:T102">K98+K100</f>
        <v>354847</v>
      </c>
      <c r="L102" s="1125">
        <f t="shared" si="44"/>
        <v>0</v>
      </c>
      <c r="M102" s="1125">
        <f t="shared" si="44"/>
        <v>354847</v>
      </c>
      <c r="N102" s="1125">
        <f t="shared" si="44"/>
        <v>118285</v>
      </c>
      <c r="O102" s="1117">
        <f t="shared" si="44"/>
        <v>118285</v>
      </c>
      <c r="P102" s="1125">
        <f t="shared" si="44"/>
        <v>0</v>
      </c>
      <c r="Q102" s="1125">
        <f t="shared" si="44"/>
        <v>0</v>
      </c>
      <c r="R102" s="1125">
        <f t="shared" si="44"/>
        <v>0</v>
      </c>
      <c r="S102" s="1117">
        <f t="shared" si="44"/>
        <v>118285</v>
      </c>
      <c r="T102" s="991">
        <f t="shared" si="44"/>
        <v>0</v>
      </c>
      <c r="U102" s="1182">
        <f aca="true" t="shared" si="45" ref="U102:AF102">U98+U100</f>
        <v>0</v>
      </c>
      <c r="V102" s="1125">
        <f t="shared" si="45"/>
        <v>0</v>
      </c>
      <c r="W102" s="1117">
        <f t="shared" si="45"/>
        <v>0</v>
      </c>
      <c r="X102" s="1125">
        <f t="shared" si="45"/>
        <v>0</v>
      </c>
      <c r="Y102" s="991">
        <f t="shared" si="45"/>
        <v>0</v>
      </c>
      <c r="Z102" s="1483">
        <f t="shared" si="45"/>
        <v>0</v>
      </c>
      <c r="AA102" s="1182">
        <f t="shared" si="45"/>
        <v>0</v>
      </c>
      <c r="AB102" s="1125">
        <f t="shared" si="45"/>
        <v>0</v>
      </c>
      <c r="AC102" s="1117">
        <f t="shared" si="45"/>
        <v>0</v>
      </c>
      <c r="AD102" s="1125">
        <f t="shared" si="45"/>
        <v>0</v>
      </c>
      <c r="AE102" s="991">
        <f t="shared" si="45"/>
        <v>0</v>
      </c>
      <c r="AF102" s="991">
        <f t="shared" si="45"/>
        <v>0</v>
      </c>
    </row>
    <row r="103" spans="1:32" ht="12.75" customHeight="1">
      <c r="A103" s="1293"/>
      <c r="B103" s="1208"/>
      <c r="C103" s="1418"/>
      <c r="D103" s="1418"/>
      <c r="E103" s="1418"/>
      <c r="F103" s="1210"/>
      <c r="G103" s="1214"/>
      <c r="H103" s="483">
        <f>H99+H101</f>
        <v>354847</v>
      </c>
      <c r="I103" s="1195"/>
      <c r="J103" s="1125"/>
      <c r="K103" s="1125"/>
      <c r="L103" s="1125"/>
      <c r="M103" s="1125"/>
      <c r="N103" s="1125"/>
      <c r="O103" s="1117"/>
      <c r="P103" s="1125"/>
      <c r="Q103" s="1125"/>
      <c r="R103" s="1125"/>
      <c r="S103" s="1117"/>
      <c r="T103" s="991"/>
      <c r="U103" s="1182"/>
      <c r="V103" s="1125"/>
      <c r="W103" s="1117"/>
      <c r="X103" s="1125"/>
      <c r="Y103" s="991"/>
      <c r="Z103" s="1483"/>
      <c r="AA103" s="1182"/>
      <c r="AB103" s="1125"/>
      <c r="AC103" s="1117"/>
      <c r="AD103" s="1125"/>
      <c r="AE103" s="991"/>
      <c r="AF103" s="991"/>
    </row>
    <row r="104" spans="1:32" ht="12.75">
      <c r="A104" s="1272" t="s">
        <v>648</v>
      </c>
      <c r="B104" s="1208"/>
      <c r="C104" s="1196" t="s">
        <v>492</v>
      </c>
      <c r="D104" s="1200" t="s">
        <v>486</v>
      </c>
      <c r="E104" s="1203" t="s">
        <v>12</v>
      </c>
      <c r="F104" s="1207" t="s">
        <v>13</v>
      </c>
      <c r="G104" s="1211" t="s">
        <v>500</v>
      </c>
      <c r="H104" s="497">
        <v>6219943</v>
      </c>
      <c r="I104" s="1194" t="s">
        <v>292</v>
      </c>
      <c r="J104" s="1122">
        <f>K104+N104</f>
        <v>3484008</v>
      </c>
      <c r="K104" s="1122">
        <f>L104+M104</f>
        <v>2613006</v>
      </c>
      <c r="L104" s="1102">
        <v>0</v>
      </c>
      <c r="M104" s="1102">
        <v>2613006</v>
      </c>
      <c r="N104" s="1122">
        <f>O104+P104+Q104</f>
        <v>871002</v>
      </c>
      <c r="O104" s="1085">
        <v>871002</v>
      </c>
      <c r="P104" s="1102">
        <v>0</v>
      </c>
      <c r="Q104" s="1102">
        <v>0</v>
      </c>
      <c r="R104" s="1102">
        <v>0</v>
      </c>
      <c r="S104" s="1085">
        <v>871002</v>
      </c>
      <c r="T104" s="1017">
        <v>0</v>
      </c>
      <c r="U104" s="1179">
        <f>V104+W104+X104+Y104</f>
        <v>0</v>
      </c>
      <c r="V104" s="1102">
        <v>0</v>
      </c>
      <c r="W104" s="1085">
        <v>0</v>
      </c>
      <c r="X104" s="1102">
        <v>0</v>
      </c>
      <c r="Y104" s="1017">
        <v>0</v>
      </c>
      <c r="Z104" s="1472">
        <v>0</v>
      </c>
      <c r="AA104" s="1179">
        <f>AB104+AC104+AD104+AE104</f>
        <v>0</v>
      </c>
      <c r="AB104" s="1102">
        <v>0</v>
      </c>
      <c r="AC104" s="1085">
        <v>0</v>
      </c>
      <c r="AD104" s="1102">
        <v>0</v>
      </c>
      <c r="AE104" s="1017">
        <v>0</v>
      </c>
      <c r="AF104" s="1002">
        <v>0</v>
      </c>
    </row>
    <row r="105" spans="1:32" ht="12.75">
      <c r="A105" s="1306"/>
      <c r="B105" s="1208"/>
      <c r="C105" s="1197"/>
      <c r="D105" s="1201"/>
      <c r="E105" s="1204"/>
      <c r="F105" s="1208"/>
      <c r="G105" s="1212"/>
      <c r="H105" s="497">
        <v>4664957</v>
      </c>
      <c r="I105" s="1195"/>
      <c r="J105" s="1125"/>
      <c r="K105" s="1125"/>
      <c r="L105" s="1107"/>
      <c r="M105" s="1107"/>
      <c r="N105" s="1125"/>
      <c r="O105" s="1086"/>
      <c r="P105" s="1107"/>
      <c r="Q105" s="1107"/>
      <c r="R105" s="1107"/>
      <c r="S105" s="1086"/>
      <c r="T105" s="1002"/>
      <c r="U105" s="1182"/>
      <c r="V105" s="1107"/>
      <c r="W105" s="1086"/>
      <c r="X105" s="1107"/>
      <c r="Y105" s="1002"/>
      <c r="Z105" s="1472"/>
      <c r="AA105" s="1182"/>
      <c r="AB105" s="1107"/>
      <c r="AC105" s="1086"/>
      <c r="AD105" s="1107"/>
      <c r="AE105" s="1002"/>
      <c r="AF105" s="1002"/>
    </row>
    <row r="106" spans="1:32" ht="12.75">
      <c r="A106" s="1292"/>
      <c r="B106" s="1208"/>
      <c r="C106" s="1198"/>
      <c r="D106" s="1202"/>
      <c r="E106" s="1205"/>
      <c r="F106" s="1209"/>
      <c r="G106" s="1213"/>
      <c r="H106" s="497">
        <v>1</v>
      </c>
      <c r="I106" s="1194" t="s">
        <v>293</v>
      </c>
      <c r="J106" s="1122">
        <f>K106+N106</f>
        <v>0</v>
      </c>
      <c r="K106" s="1122">
        <f>L106+M106</f>
        <v>0</v>
      </c>
      <c r="L106" s="1107">
        <v>0</v>
      </c>
      <c r="M106" s="1107">
        <v>0</v>
      </c>
      <c r="N106" s="1122">
        <f>O106+P106+Q106</f>
        <v>0</v>
      </c>
      <c r="O106" s="1085">
        <v>0</v>
      </c>
      <c r="P106" s="1107">
        <v>0</v>
      </c>
      <c r="Q106" s="1107">
        <v>0</v>
      </c>
      <c r="R106" s="1107">
        <v>0</v>
      </c>
      <c r="S106" s="1086">
        <v>0</v>
      </c>
      <c r="T106" s="1002">
        <v>0</v>
      </c>
      <c r="U106" s="1179">
        <f>V106+W106+X106+Y106</f>
        <v>0</v>
      </c>
      <c r="V106" s="1102">
        <v>0</v>
      </c>
      <c r="W106" s="1085">
        <v>0</v>
      </c>
      <c r="X106" s="1107">
        <v>0</v>
      </c>
      <c r="Y106" s="1002">
        <v>0</v>
      </c>
      <c r="Z106" s="1472">
        <v>0</v>
      </c>
      <c r="AA106" s="1179">
        <f>AB106+AC106+AD106+AE106</f>
        <v>0</v>
      </c>
      <c r="AB106" s="1102">
        <v>0</v>
      </c>
      <c r="AC106" s="1085">
        <v>0</v>
      </c>
      <c r="AD106" s="1107">
        <v>0</v>
      </c>
      <c r="AE106" s="1002">
        <v>0</v>
      </c>
      <c r="AF106" s="1002">
        <v>0</v>
      </c>
    </row>
    <row r="107" spans="1:32" ht="12.75">
      <c r="A107" s="1292"/>
      <c r="B107" s="1208"/>
      <c r="C107" s="1198"/>
      <c r="D107" s="1202"/>
      <c r="E107" s="1205"/>
      <c r="F107" s="1209"/>
      <c r="G107" s="1213"/>
      <c r="H107" s="497">
        <v>1</v>
      </c>
      <c r="I107" s="1195"/>
      <c r="J107" s="1125"/>
      <c r="K107" s="1125"/>
      <c r="L107" s="1107"/>
      <c r="M107" s="1107"/>
      <c r="N107" s="1125"/>
      <c r="O107" s="1086"/>
      <c r="P107" s="1107"/>
      <c r="Q107" s="1107"/>
      <c r="R107" s="1107"/>
      <c r="S107" s="1086"/>
      <c r="T107" s="1002"/>
      <c r="U107" s="1182"/>
      <c r="V107" s="1107"/>
      <c r="W107" s="1086"/>
      <c r="X107" s="1107"/>
      <c r="Y107" s="1002"/>
      <c r="Z107" s="1472"/>
      <c r="AA107" s="1182"/>
      <c r="AB107" s="1107"/>
      <c r="AC107" s="1086"/>
      <c r="AD107" s="1107"/>
      <c r="AE107" s="1002"/>
      <c r="AF107" s="1002"/>
    </row>
    <row r="108" spans="1:32" ht="12.75">
      <c r="A108" s="1292"/>
      <c r="B108" s="1208"/>
      <c r="C108" s="1198"/>
      <c r="D108" s="1202"/>
      <c r="E108" s="1205"/>
      <c r="F108" s="1209"/>
      <c r="G108" s="1213"/>
      <c r="H108" s="483">
        <f>H104+H106</f>
        <v>6219944</v>
      </c>
      <c r="I108" s="1194" t="s">
        <v>294</v>
      </c>
      <c r="J108" s="1125">
        <f>J104+J106</f>
        <v>3484008</v>
      </c>
      <c r="K108" s="1125">
        <f aca="true" t="shared" si="46" ref="K108:T108">K104+K106</f>
        <v>2613006</v>
      </c>
      <c r="L108" s="1125">
        <f t="shared" si="46"/>
        <v>0</v>
      </c>
      <c r="M108" s="1125">
        <f t="shared" si="46"/>
        <v>2613006</v>
      </c>
      <c r="N108" s="1125">
        <f t="shared" si="46"/>
        <v>871002</v>
      </c>
      <c r="O108" s="1117">
        <f t="shared" si="46"/>
        <v>871002</v>
      </c>
      <c r="P108" s="1125">
        <f t="shared" si="46"/>
        <v>0</v>
      </c>
      <c r="Q108" s="1125">
        <f t="shared" si="46"/>
        <v>0</v>
      </c>
      <c r="R108" s="1125">
        <f t="shared" si="46"/>
        <v>0</v>
      </c>
      <c r="S108" s="1117">
        <f t="shared" si="46"/>
        <v>871002</v>
      </c>
      <c r="T108" s="991">
        <f t="shared" si="46"/>
        <v>0</v>
      </c>
      <c r="U108" s="1182">
        <f aca="true" t="shared" si="47" ref="U108:AF108">U104+U106</f>
        <v>0</v>
      </c>
      <c r="V108" s="1125">
        <f t="shared" si="47"/>
        <v>0</v>
      </c>
      <c r="W108" s="1117">
        <f t="shared" si="47"/>
        <v>0</v>
      </c>
      <c r="X108" s="1125">
        <f t="shared" si="47"/>
        <v>0</v>
      </c>
      <c r="Y108" s="991">
        <f t="shared" si="47"/>
        <v>0</v>
      </c>
      <c r="Z108" s="1483">
        <f t="shared" si="47"/>
        <v>0</v>
      </c>
      <c r="AA108" s="1182">
        <f t="shared" si="47"/>
        <v>0</v>
      </c>
      <c r="AB108" s="1125">
        <f t="shared" si="47"/>
        <v>0</v>
      </c>
      <c r="AC108" s="1117">
        <f t="shared" si="47"/>
        <v>0</v>
      </c>
      <c r="AD108" s="1125">
        <f t="shared" si="47"/>
        <v>0</v>
      </c>
      <c r="AE108" s="991">
        <f t="shared" si="47"/>
        <v>0</v>
      </c>
      <c r="AF108" s="991">
        <f t="shared" si="47"/>
        <v>0</v>
      </c>
    </row>
    <row r="109" spans="1:32" ht="12.75">
      <c r="A109" s="1293"/>
      <c r="B109" s="1208"/>
      <c r="C109" s="1199"/>
      <c r="D109" s="1202"/>
      <c r="E109" s="1206"/>
      <c r="F109" s="1210"/>
      <c r="G109" s="1214"/>
      <c r="H109" s="483">
        <f>H105+H107</f>
        <v>4664958</v>
      </c>
      <c r="I109" s="1195"/>
      <c r="J109" s="1125"/>
      <c r="K109" s="1125"/>
      <c r="L109" s="1125"/>
      <c r="M109" s="1125"/>
      <c r="N109" s="1125"/>
      <c r="O109" s="1117"/>
      <c r="P109" s="1125"/>
      <c r="Q109" s="1125"/>
      <c r="R109" s="1125"/>
      <c r="S109" s="1117"/>
      <c r="T109" s="991"/>
      <c r="U109" s="1182"/>
      <c r="V109" s="1125"/>
      <c r="W109" s="1117"/>
      <c r="X109" s="1125"/>
      <c r="Y109" s="991"/>
      <c r="Z109" s="1483"/>
      <c r="AA109" s="1182"/>
      <c r="AB109" s="1125"/>
      <c r="AC109" s="1117"/>
      <c r="AD109" s="1125"/>
      <c r="AE109" s="991"/>
      <c r="AF109" s="991"/>
    </row>
    <row r="110" spans="1:32" ht="12.75">
      <c r="A110" s="1272" t="s">
        <v>650</v>
      </c>
      <c r="B110" s="1208"/>
      <c r="C110" s="1196" t="s">
        <v>492</v>
      </c>
      <c r="D110" s="1200" t="s">
        <v>486</v>
      </c>
      <c r="E110" s="1203" t="s">
        <v>14</v>
      </c>
      <c r="F110" s="1207" t="s">
        <v>15</v>
      </c>
      <c r="G110" s="1211" t="s">
        <v>16</v>
      </c>
      <c r="H110" s="497">
        <v>598230</v>
      </c>
      <c r="I110" s="1194" t="s">
        <v>292</v>
      </c>
      <c r="J110" s="1122">
        <f>K110+N110</f>
        <v>598230</v>
      </c>
      <c r="K110" s="1122">
        <f>L110+M110</f>
        <v>375000</v>
      </c>
      <c r="L110" s="1102">
        <v>0</v>
      </c>
      <c r="M110" s="1102">
        <v>375000</v>
      </c>
      <c r="N110" s="1122">
        <f>O110+P110+Q110</f>
        <v>223230</v>
      </c>
      <c r="O110" s="1085">
        <v>223230</v>
      </c>
      <c r="P110" s="1102">
        <v>0</v>
      </c>
      <c r="Q110" s="1102">
        <v>0</v>
      </c>
      <c r="R110" s="1102">
        <v>0</v>
      </c>
      <c r="S110" s="1085">
        <v>223230</v>
      </c>
      <c r="T110" s="1017">
        <v>0</v>
      </c>
      <c r="U110" s="1179">
        <f>V110+W110+X110+Y110</f>
        <v>0</v>
      </c>
      <c r="V110" s="1122">
        <v>0</v>
      </c>
      <c r="W110" s="1085">
        <v>0</v>
      </c>
      <c r="X110" s="1102">
        <v>0</v>
      </c>
      <c r="Y110" s="1017">
        <v>0</v>
      </c>
      <c r="Z110" s="1472">
        <v>0</v>
      </c>
      <c r="AA110" s="1179">
        <f>AB110+AC110+AD110+AE110</f>
        <v>0</v>
      </c>
      <c r="AB110" s="1122">
        <v>0</v>
      </c>
      <c r="AC110" s="1085">
        <v>0</v>
      </c>
      <c r="AD110" s="1102">
        <v>0</v>
      </c>
      <c r="AE110" s="1017">
        <v>0</v>
      </c>
      <c r="AF110" s="1002">
        <v>0</v>
      </c>
    </row>
    <row r="111" spans="1:32" ht="12.75">
      <c r="A111" s="1306"/>
      <c r="B111" s="1208"/>
      <c r="C111" s="1197"/>
      <c r="D111" s="1201"/>
      <c r="E111" s="1204"/>
      <c r="F111" s="1208"/>
      <c r="G111" s="1212"/>
      <c r="H111" s="497">
        <v>375000</v>
      </c>
      <c r="I111" s="1195"/>
      <c r="J111" s="1125"/>
      <c r="K111" s="1125"/>
      <c r="L111" s="1107"/>
      <c r="M111" s="1107"/>
      <c r="N111" s="1125"/>
      <c r="O111" s="1086"/>
      <c r="P111" s="1107"/>
      <c r="Q111" s="1107"/>
      <c r="R111" s="1107"/>
      <c r="S111" s="1086"/>
      <c r="T111" s="1002"/>
      <c r="U111" s="1182"/>
      <c r="V111" s="1125"/>
      <c r="W111" s="1086"/>
      <c r="X111" s="1107"/>
      <c r="Y111" s="1002"/>
      <c r="Z111" s="1472"/>
      <c r="AA111" s="1182"/>
      <c r="AB111" s="1125"/>
      <c r="AC111" s="1086"/>
      <c r="AD111" s="1107"/>
      <c r="AE111" s="1002"/>
      <c r="AF111" s="1002"/>
    </row>
    <row r="112" spans="1:32" ht="12.75">
      <c r="A112" s="1292"/>
      <c r="B112" s="1208"/>
      <c r="C112" s="1198"/>
      <c r="D112" s="1202"/>
      <c r="E112" s="1205"/>
      <c r="F112" s="1209"/>
      <c r="G112" s="1213"/>
      <c r="H112" s="497">
        <v>0</v>
      </c>
      <c r="I112" s="1194" t="s">
        <v>293</v>
      </c>
      <c r="J112" s="1122">
        <f>K112+N112</f>
        <v>0</v>
      </c>
      <c r="K112" s="1122">
        <f>L112+M112</f>
        <v>0</v>
      </c>
      <c r="L112" s="1107">
        <v>0</v>
      </c>
      <c r="M112" s="1107">
        <v>0</v>
      </c>
      <c r="N112" s="1122">
        <f>O112+P112+Q112</f>
        <v>0</v>
      </c>
      <c r="O112" s="1085">
        <v>0</v>
      </c>
      <c r="P112" s="1107">
        <v>0</v>
      </c>
      <c r="Q112" s="1107">
        <v>0</v>
      </c>
      <c r="R112" s="1107">
        <v>0</v>
      </c>
      <c r="S112" s="1086">
        <v>0</v>
      </c>
      <c r="T112" s="1002">
        <v>0</v>
      </c>
      <c r="U112" s="1179">
        <f>V112+W112+X112+Y112</f>
        <v>0</v>
      </c>
      <c r="V112" s="1122">
        <v>0</v>
      </c>
      <c r="W112" s="1085">
        <v>0</v>
      </c>
      <c r="X112" s="1107">
        <v>0</v>
      </c>
      <c r="Y112" s="1002">
        <v>0</v>
      </c>
      <c r="Z112" s="1472">
        <v>0</v>
      </c>
      <c r="AA112" s="1179">
        <f>AB112+AC112+AD112+AE112</f>
        <v>0</v>
      </c>
      <c r="AB112" s="1122">
        <v>0</v>
      </c>
      <c r="AC112" s="1085">
        <v>0</v>
      </c>
      <c r="AD112" s="1107">
        <v>0</v>
      </c>
      <c r="AE112" s="1002">
        <v>0</v>
      </c>
      <c r="AF112" s="1002">
        <v>0</v>
      </c>
    </row>
    <row r="113" spans="1:32" ht="12.75">
      <c r="A113" s="1292"/>
      <c r="B113" s="1208"/>
      <c r="C113" s="1198"/>
      <c r="D113" s="1202"/>
      <c r="E113" s="1205"/>
      <c r="F113" s="1209"/>
      <c r="G113" s="1213"/>
      <c r="H113" s="497">
        <v>0</v>
      </c>
      <c r="I113" s="1195"/>
      <c r="J113" s="1125"/>
      <c r="K113" s="1125"/>
      <c r="L113" s="1107"/>
      <c r="M113" s="1107"/>
      <c r="N113" s="1125"/>
      <c r="O113" s="1086"/>
      <c r="P113" s="1107"/>
      <c r="Q113" s="1107"/>
      <c r="R113" s="1107"/>
      <c r="S113" s="1086"/>
      <c r="T113" s="1002"/>
      <c r="U113" s="1182"/>
      <c r="V113" s="1125"/>
      <c r="W113" s="1086"/>
      <c r="X113" s="1107"/>
      <c r="Y113" s="1002"/>
      <c r="Z113" s="1472"/>
      <c r="AA113" s="1182"/>
      <c r="AB113" s="1125"/>
      <c r="AC113" s="1086"/>
      <c r="AD113" s="1107"/>
      <c r="AE113" s="1002"/>
      <c r="AF113" s="1002"/>
    </row>
    <row r="114" spans="1:32" ht="12.75">
      <c r="A114" s="1292"/>
      <c r="B114" s="1208"/>
      <c r="C114" s="1198"/>
      <c r="D114" s="1202"/>
      <c r="E114" s="1205"/>
      <c r="F114" s="1209"/>
      <c r="G114" s="1213"/>
      <c r="H114" s="483">
        <f>H110+H112</f>
        <v>598230</v>
      </c>
      <c r="I114" s="1194" t="s">
        <v>294</v>
      </c>
      <c r="J114" s="1125">
        <f>J110+J112</f>
        <v>598230</v>
      </c>
      <c r="K114" s="1125">
        <f aca="true" t="shared" si="48" ref="K114:T114">K110+K112</f>
        <v>375000</v>
      </c>
      <c r="L114" s="1125">
        <f t="shared" si="48"/>
        <v>0</v>
      </c>
      <c r="M114" s="1125">
        <f t="shared" si="48"/>
        <v>375000</v>
      </c>
      <c r="N114" s="1125">
        <f t="shared" si="48"/>
        <v>223230</v>
      </c>
      <c r="O114" s="1117">
        <f t="shared" si="48"/>
        <v>223230</v>
      </c>
      <c r="P114" s="1125">
        <f t="shared" si="48"/>
        <v>0</v>
      </c>
      <c r="Q114" s="1125">
        <f t="shared" si="48"/>
        <v>0</v>
      </c>
      <c r="R114" s="1125">
        <f t="shared" si="48"/>
        <v>0</v>
      </c>
      <c r="S114" s="1117">
        <f t="shared" si="48"/>
        <v>223230</v>
      </c>
      <c r="T114" s="991">
        <f t="shared" si="48"/>
        <v>0</v>
      </c>
      <c r="U114" s="1182">
        <f aca="true" t="shared" si="49" ref="U114:AF114">U110+U112</f>
        <v>0</v>
      </c>
      <c r="V114" s="1125">
        <f t="shared" si="49"/>
        <v>0</v>
      </c>
      <c r="W114" s="1117">
        <f t="shared" si="49"/>
        <v>0</v>
      </c>
      <c r="X114" s="1125">
        <f t="shared" si="49"/>
        <v>0</v>
      </c>
      <c r="Y114" s="991">
        <f t="shared" si="49"/>
        <v>0</v>
      </c>
      <c r="Z114" s="1483">
        <f t="shared" si="49"/>
        <v>0</v>
      </c>
      <c r="AA114" s="1182">
        <f t="shared" si="49"/>
        <v>0</v>
      </c>
      <c r="AB114" s="1125">
        <f t="shared" si="49"/>
        <v>0</v>
      </c>
      <c r="AC114" s="1117">
        <f t="shared" si="49"/>
        <v>0</v>
      </c>
      <c r="AD114" s="1125">
        <f t="shared" si="49"/>
        <v>0</v>
      </c>
      <c r="AE114" s="991">
        <f t="shared" si="49"/>
        <v>0</v>
      </c>
      <c r="AF114" s="991">
        <f t="shared" si="49"/>
        <v>0</v>
      </c>
    </row>
    <row r="115" spans="1:32" ht="12.75">
      <c r="A115" s="1293"/>
      <c r="B115" s="1208"/>
      <c r="C115" s="1199"/>
      <c r="D115" s="1202"/>
      <c r="E115" s="1206"/>
      <c r="F115" s="1210"/>
      <c r="G115" s="1214"/>
      <c r="H115" s="483">
        <f>H111+H113</f>
        <v>375000</v>
      </c>
      <c r="I115" s="1195"/>
      <c r="J115" s="1125"/>
      <c r="K115" s="1125"/>
      <c r="L115" s="1125"/>
      <c r="M115" s="1125"/>
      <c r="N115" s="1125"/>
      <c r="O115" s="1117"/>
      <c r="P115" s="1125"/>
      <c r="Q115" s="1125"/>
      <c r="R115" s="1125"/>
      <c r="S115" s="1117"/>
      <c r="T115" s="991"/>
      <c r="U115" s="1182"/>
      <c r="V115" s="1125"/>
      <c r="W115" s="1117"/>
      <c r="X115" s="1125"/>
      <c r="Y115" s="991"/>
      <c r="Z115" s="1483"/>
      <c r="AA115" s="1182"/>
      <c r="AB115" s="1125"/>
      <c r="AC115" s="1117"/>
      <c r="AD115" s="1125"/>
      <c r="AE115" s="991"/>
      <c r="AF115" s="991"/>
    </row>
    <row r="116" spans="1:32" ht="12.75">
      <c r="A116" s="1272" t="s">
        <v>652</v>
      </c>
      <c r="B116" s="1208"/>
      <c r="C116" s="1196" t="s">
        <v>492</v>
      </c>
      <c r="D116" s="1200" t="s">
        <v>486</v>
      </c>
      <c r="E116" s="1203" t="s">
        <v>506</v>
      </c>
      <c r="F116" s="1207" t="s">
        <v>507</v>
      </c>
      <c r="G116" s="1211" t="s">
        <v>508</v>
      </c>
      <c r="H116" s="497">
        <v>875000</v>
      </c>
      <c r="I116" s="1194" t="s">
        <v>292</v>
      </c>
      <c r="J116" s="1122">
        <f>K116+N116</f>
        <v>612500</v>
      </c>
      <c r="K116" s="1122">
        <f>L116+M116</f>
        <v>431250</v>
      </c>
      <c r="L116" s="1102">
        <v>0</v>
      </c>
      <c r="M116" s="1102">
        <v>431250</v>
      </c>
      <c r="N116" s="1122">
        <f>O116+P116+Q116</f>
        <v>181250</v>
      </c>
      <c r="O116" s="1085">
        <v>181250</v>
      </c>
      <c r="P116" s="1102">
        <v>0</v>
      </c>
      <c r="Q116" s="1102">
        <v>0</v>
      </c>
      <c r="R116" s="1102">
        <v>0</v>
      </c>
      <c r="S116" s="1085">
        <v>181250</v>
      </c>
      <c r="T116" s="1017">
        <v>0</v>
      </c>
      <c r="U116" s="1179">
        <f>V116+W116+X116+Y116</f>
        <v>435000</v>
      </c>
      <c r="V116" s="1122">
        <v>326250</v>
      </c>
      <c r="W116" s="1085">
        <v>108750</v>
      </c>
      <c r="X116" s="1102">
        <v>0</v>
      </c>
      <c r="Y116" s="1017">
        <v>0</v>
      </c>
      <c r="Z116" s="1472">
        <v>0</v>
      </c>
      <c r="AA116" s="1179">
        <f>AB116+AC116+AD116+AE116</f>
        <v>0</v>
      </c>
      <c r="AB116" s="1122">
        <v>0</v>
      </c>
      <c r="AC116" s="1085">
        <v>0</v>
      </c>
      <c r="AD116" s="1102">
        <v>0</v>
      </c>
      <c r="AE116" s="1017">
        <v>0</v>
      </c>
      <c r="AF116" s="1002">
        <v>0</v>
      </c>
    </row>
    <row r="117" spans="1:32" ht="12.75">
      <c r="A117" s="1306"/>
      <c r="B117" s="1208"/>
      <c r="C117" s="1197"/>
      <c r="D117" s="1201"/>
      <c r="E117" s="1204"/>
      <c r="F117" s="1208"/>
      <c r="G117" s="1212"/>
      <c r="H117" s="497">
        <v>656250</v>
      </c>
      <c r="I117" s="1195"/>
      <c r="J117" s="1125"/>
      <c r="K117" s="1125"/>
      <c r="L117" s="1107"/>
      <c r="M117" s="1107"/>
      <c r="N117" s="1125"/>
      <c r="O117" s="1086"/>
      <c r="P117" s="1107"/>
      <c r="Q117" s="1107"/>
      <c r="R117" s="1107"/>
      <c r="S117" s="1086"/>
      <c r="T117" s="1002"/>
      <c r="U117" s="1182"/>
      <c r="V117" s="1125"/>
      <c r="W117" s="1086"/>
      <c r="X117" s="1107"/>
      <c r="Y117" s="1002"/>
      <c r="Z117" s="1472"/>
      <c r="AA117" s="1182"/>
      <c r="AB117" s="1125"/>
      <c r="AC117" s="1086"/>
      <c r="AD117" s="1107"/>
      <c r="AE117" s="1002"/>
      <c r="AF117" s="1002"/>
    </row>
    <row r="118" spans="1:32" ht="12.75">
      <c r="A118" s="1292"/>
      <c r="B118" s="1209"/>
      <c r="C118" s="1198"/>
      <c r="D118" s="1202"/>
      <c r="E118" s="1205"/>
      <c r="F118" s="1209"/>
      <c r="G118" s="1213"/>
      <c r="H118" s="497">
        <v>0</v>
      </c>
      <c r="I118" s="1194" t="s">
        <v>293</v>
      </c>
      <c r="J118" s="1122">
        <f>K118+N118</f>
        <v>-172500</v>
      </c>
      <c r="K118" s="1122">
        <f>L118+M118</f>
        <v>-101250</v>
      </c>
      <c r="L118" s="1107">
        <v>0</v>
      </c>
      <c r="M118" s="1107">
        <v>-101250</v>
      </c>
      <c r="N118" s="1122">
        <f>O118+P118+Q118</f>
        <v>-71250</v>
      </c>
      <c r="O118" s="1085">
        <v>-71250</v>
      </c>
      <c r="P118" s="1107">
        <v>0</v>
      </c>
      <c r="Q118" s="1107">
        <v>0</v>
      </c>
      <c r="R118" s="1107">
        <v>0</v>
      </c>
      <c r="S118" s="1086">
        <v>-71250</v>
      </c>
      <c r="T118" s="1002">
        <v>0</v>
      </c>
      <c r="U118" s="1179">
        <f>V118+W118+X118+Y118</f>
        <v>0</v>
      </c>
      <c r="V118" s="1122">
        <v>0</v>
      </c>
      <c r="W118" s="1085">
        <v>0</v>
      </c>
      <c r="X118" s="1107">
        <v>0</v>
      </c>
      <c r="Y118" s="1002">
        <v>0</v>
      </c>
      <c r="Z118" s="1472">
        <v>0</v>
      </c>
      <c r="AA118" s="1179">
        <f>AB118+AC118+AD118+AE118</f>
        <v>0</v>
      </c>
      <c r="AB118" s="1122">
        <v>0</v>
      </c>
      <c r="AC118" s="1085">
        <v>0</v>
      </c>
      <c r="AD118" s="1107">
        <v>0</v>
      </c>
      <c r="AE118" s="1002">
        <v>0</v>
      </c>
      <c r="AF118" s="1002">
        <v>0</v>
      </c>
    </row>
    <row r="119" spans="1:32" ht="12.75">
      <c r="A119" s="1292"/>
      <c r="B119" s="1209"/>
      <c r="C119" s="1198"/>
      <c r="D119" s="1202"/>
      <c r="E119" s="1205"/>
      <c r="F119" s="1209"/>
      <c r="G119" s="1213"/>
      <c r="H119" s="497">
        <v>0</v>
      </c>
      <c r="I119" s="1195"/>
      <c r="J119" s="1125"/>
      <c r="K119" s="1125"/>
      <c r="L119" s="1107"/>
      <c r="M119" s="1107"/>
      <c r="N119" s="1125"/>
      <c r="O119" s="1086"/>
      <c r="P119" s="1107"/>
      <c r="Q119" s="1107"/>
      <c r="R119" s="1107"/>
      <c r="S119" s="1086"/>
      <c r="T119" s="1002"/>
      <c r="U119" s="1182"/>
      <c r="V119" s="1125"/>
      <c r="W119" s="1086"/>
      <c r="X119" s="1107"/>
      <c r="Y119" s="1002"/>
      <c r="Z119" s="1472"/>
      <c r="AA119" s="1182"/>
      <c r="AB119" s="1125"/>
      <c r="AC119" s="1086"/>
      <c r="AD119" s="1107"/>
      <c r="AE119" s="1002"/>
      <c r="AF119" s="1002"/>
    </row>
    <row r="120" spans="1:32" ht="12.75">
      <c r="A120" s="1292"/>
      <c r="B120" s="1209"/>
      <c r="C120" s="1198"/>
      <c r="D120" s="1202"/>
      <c r="E120" s="1205"/>
      <c r="F120" s="1209"/>
      <c r="G120" s="1213"/>
      <c r="H120" s="483">
        <f>H116+H118</f>
        <v>875000</v>
      </c>
      <c r="I120" s="1194" t="s">
        <v>294</v>
      </c>
      <c r="J120" s="1125">
        <f>J116+J118</f>
        <v>440000</v>
      </c>
      <c r="K120" s="1125">
        <f aca="true" t="shared" si="50" ref="K120:T120">K116+K118</f>
        <v>330000</v>
      </c>
      <c r="L120" s="1125">
        <f t="shared" si="50"/>
        <v>0</v>
      </c>
      <c r="M120" s="1125">
        <f t="shared" si="50"/>
        <v>330000</v>
      </c>
      <c r="N120" s="1125">
        <f t="shared" si="50"/>
        <v>110000</v>
      </c>
      <c r="O120" s="1117">
        <f t="shared" si="50"/>
        <v>110000</v>
      </c>
      <c r="P120" s="1125">
        <f t="shared" si="50"/>
        <v>0</v>
      </c>
      <c r="Q120" s="1125">
        <f t="shared" si="50"/>
        <v>0</v>
      </c>
      <c r="R120" s="1125">
        <f t="shared" si="50"/>
        <v>0</v>
      </c>
      <c r="S120" s="1117">
        <f t="shared" si="50"/>
        <v>110000</v>
      </c>
      <c r="T120" s="991">
        <f t="shared" si="50"/>
        <v>0</v>
      </c>
      <c r="U120" s="1182">
        <f aca="true" t="shared" si="51" ref="U120:AF120">U116+U118</f>
        <v>435000</v>
      </c>
      <c r="V120" s="1125">
        <f t="shared" si="51"/>
        <v>326250</v>
      </c>
      <c r="W120" s="1117">
        <f t="shared" si="51"/>
        <v>108750</v>
      </c>
      <c r="X120" s="1125">
        <f t="shared" si="51"/>
        <v>0</v>
      </c>
      <c r="Y120" s="991">
        <f t="shared" si="51"/>
        <v>0</v>
      </c>
      <c r="Z120" s="1483">
        <f t="shared" si="51"/>
        <v>0</v>
      </c>
      <c r="AA120" s="1182">
        <f t="shared" si="51"/>
        <v>0</v>
      </c>
      <c r="AB120" s="1125">
        <f t="shared" si="51"/>
        <v>0</v>
      </c>
      <c r="AC120" s="1117">
        <f t="shared" si="51"/>
        <v>0</v>
      </c>
      <c r="AD120" s="1125">
        <f t="shared" si="51"/>
        <v>0</v>
      </c>
      <c r="AE120" s="991">
        <f t="shared" si="51"/>
        <v>0</v>
      </c>
      <c r="AF120" s="991">
        <f t="shared" si="51"/>
        <v>0</v>
      </c>
    </row>
    <row r="121" spans="1:32" ht="13.5" thickBot="1">
      <c r="A121" s="1293"/>
      <c r="B121" s="1210"/>
      <c r="C121" s="1199"/>
      <c r="D121" s="1202"/>
      <c r="E121" s="1206"/>
      <c r="F121" s="1210"/>
      <c r="G121" s="1214"/>
      <c r="H121" s="483">
        <f>H117+H119</f>
        <v>656250</v>
      </c>
      <c r="I121" s="1265"/>
      <c r="J121" s="1126"/>
      <c r="K121" s="1126"/>
      <c r="L121" s="1126"/>
      <c r="M121" s="1126"/>
      <c r="N121" s="1126"/>
      <c r="O121" s="1095"/>
      <c r="P121" s="1126"/>
      <c r="Q121" s="1126"/>
      <c r="R121" s="1126"/>
      <c r="S121" s="1095"/>
      <c r="T121" s="992"/>
      <c r="U121" s="1183"/>
      <c r="V121" s="1126"/>
      <c r="W121" s="1095"/>
      <c r="X121" s="1126"/>
      <c r="Y121" s="992"/>
      <c r="Z121" s="1484"/>
      <c r="AA121" s="1183"/>
      <c r="AB121" s="1126"/>
      <c r="AC121" s="1095"/>
      <c r="AD121" s="1126"/>
      <c r="AE121" s="992"/>
      <c r="AF121" s="992"/>
    </row>
    <row r="122" spans="1:32" s="496" customFormat="1" ht="12.75">
      <c r="A122" s="1311"/>
      <c r="B122" s="1406" t="s">
        <v>509</v>
      </c>
      <c r="C122" s="1442" t="s">
        <v>510</v>
      </c>
      <c r="D122" s="1443"/>
      <c r="E122" s="1443"/>
      <c r="F122" s="1443"/>
      <c r="G122" s="1444"/>
      <c r="H122" s="481">
        <f>H128+H134</f>
        <v>10900000</v>
      </c>
      <c r="I122" s="1240" t="s">
        <v>292</v>
      </c>
      <c r="J122" s="1093">
        <f>J128+J134</f>
        <v>5085500</v>
      </c>
      <c r="K122" s="1093">
        <f aca="true" t="shared" si="52" ref="K122:T122">K128+K134</f>
        <v>2859803</v>
      </c>
      <c r="L122" s="1093">
        <f t="shared" si="52"/>
        <v>0</v>
      </c>
      <c r="M122" s="1093">
        <f t="shared" si="52"/>
        <v>2859803</v>
      </c>
      <c r="N122" s="1093">
        <f t="shared" si="52"/>
        <v>2225697</v>
      </c>
      <c r="O122" s="1093">
        <f t="shared" si="52"/>
        <v>1917974</v>
      </c>
      <c r="P122" s="1093">
        <f t="shared" si="52"/>
        <v>307723</v>
      </c>
      <c r="Q122" s="1093">
        <f t="shared" si="52"/>
        <v>0</v>
      </c>
      <c r="R122" s="1093">
        <f t="shared" si="52"/>
        <v>0</v>
      </c>
      <c r="S122" s="1093">
        <f t="shared" si="52"/>
        <v>2225697</v>
      </c>
      <c r="T122" s="1019">
        <f t="shared" si="52"/>
        <v>0</v>
      </c>
      <c r="U122" s="1152">
        <f aca="true" t="shared" si="53" ref="U122:AF122">U128+U134</f>
        <v>5814500</v>
      </c>
      <c r="V122" s="1093">
        <f t="shared" si="53"/>
        <v>3212517</v>
      </c>
      <c r="W122" s="1093">
        <f t="shared" si="53"/>
        <v>1909706</v>
      </c>
      <c r="X122" s="1093">
        <f t="shared" si="53"/>
        <v>692277</v>
      </c>
      <c r="Y122" s="1019">
        <f t="shared" si="53"/>
        <v>0</v>
      </c>
      <c r="Z122" s="1464">
        <f t="shared" si="53"/>
        <v>0</v>
      </c>
      <c r="AA122" s="1152">
        <f t="shared" si="53"/>
        <v>0</v>
      </c>
      <c r="AB122" s="1093">
        <f t="shared" si="53"/>
        <v>0</v>
      </c>
      <c r="AC122" s="1093">
        <f t="shared" si="53"/>
        <v>0</v>
      </c>
      <c r="AD122" s="1093">
        <f t="shared" si="53"/>
        <v>0</v>
      </c>
      <c r="AE122" s="1019">
        <f t="shared" si="53"/>
        <v>0</v>
      </c>
      <c r="AF122" s="1019">
        <f t="shared" si="53"/>
        <v>0</v>
      </c>
    </row>
    <row r="123" spans="1:32" s="496" customFormat="1" ht="12.75">
      <c r="A123" s="1312"/>
      <c r="B123" s="1216"/>
      <c r="C123" s="1445"/>
      <c r="D123" s="1446"/>
      <c r="E123" s="1446"/>
      <c r="F123" s="1446"/>
      <c r="G123" s="1447"/>
      <c r="H123" s="481">
        <f>H129+H135</f>
        <v>6072321</v>
      </c>
      <c r="I123" s="1246"/>
      <c r="J123" s="1088"/>
      <c r="K123" s="1088"/>
      <c r="L123" s="1088"/>
      <c r="M123" s="1088"/>
      <c r="N123" s="1088"/>
      <c r="O123" s="1088"/>
      <c r="P123" s="1088"/>
      <c r="Q123" s="1088"/>
      <c r="R123" s="1088"/>
      <c r="S123" s="1088"/>
      <c r="T123" s="1020"/>
      <c r="U123" s="1153"/>
      <c r="V123" s="1088"/>
      <c r="W123" s="1088"/>
      <c r="X123" s="1088"/>
      <c r="Y123" s="1020"/>
      <c r="Z123" s="1465"/>
      <c r="AA123" s="1153"/>
      <c r="AB123" s="1088"/>
      <c r="AC123" s="1088"/>
      <c r="AD123" s="1088"/>
      <c r="AE123" s="1020"/>
      <c r="AF123" s="1020"/>
    </row>
    <row r="124" spans="1:32" s="496" customFormat="1" ht="12.75">
      <c r="A124" s="1313"/>
      <c r="B124" s="1217"/>
      <c r="C124" s="1445"/>
      <c r="D124" s="1446"/>
      <c r="E124" s="1446"/>
      <c r="F124" s="1446"/>
      <c r="G124" s="1447"/>
      <c r="H124" s="481">
        <f>H130+H136</f>
        <v>0</v>
      </c>
      <c r="I124" s="1223" t="s">
        <v>293</v>
      </c>
      <c r="J124" s="1087">
        <f>J130+J136</f>
        <v>0</v>
      </c>
      <c r="K124" s="1087">
        <f aca="true" t="shared" si="54" ref="K124:T124">K130+K136</f>
        <v>0</v>
      </c>
      <c r="L124" s="1087">
        <f t="shared" si="54"/>
        <v>0</v>
      </c>
      <c r="M124" s="1087">
        <f t="shared" si="54"/>
        <v>0</v>
      </c>
      <c r="N124" s="1087">
        <f t="shared" si="54"/>
        <v>0</v>
      </c>
      <c r="O124" s="1087">
        <f t="shared" si="54"/>
        <v>0</v>
      </c>
      <c r="P124" s="1087">
        <f t="shared" si="54"/>
        <v>0</v>
      </c>
      <c r="Q124" s="1087">
        <f t="shared" si="54"/>
        <v>0</v>
      </c>
      <c r="R124" s="1087">
        <f t="shared" si="54"/>
        <v>0</v>
      </c>
      <c r="S124" s="1087">
        <f t="shared" si="54"/>
        <v>0</v>
      </c>
      <c r="T124" s="1021">
        <f t="shared" si="54"/>
        <v>0</v>
      </c>
      <c r="U124" s="1154">
        <f aca="true" t="shared" si="55" ref="U124:AF124">U130+U136</f>
        <v>0</v>
      </c>
      <c r="V124" s="1087">
        <f t="shared" si="55"/>
        <v>0</v>
      </c>
      <c r="W124" s="1087">
        <f t="shared" si="55"/>
        <v>0</v>
      </c>
      <c r="X124" s="1087">
        <f t="shared" si="55"/>
        <v>0</v>
      </c>
      <c r="Y124" s="1021">
        <f t="shared" si="55"/>
        <v>0</v>
      </c>
      <c r="Z124" s="1482">
        <f t="shared" si="55"/>
        <v>0</v>
      </c>
      <c r="AA124" s="1154">
        <f t="shared" si="55"/>
        <v>0</v>
      </c>
      <c r="AB124" s="1087">
        <f t="shared" si="55"/>
        <v>0</v>
      </c>
      <c r="AC124" s="1087">
        <f t="shared" si="55"/>
        <v>0</v>
      </c>
      <c r="AD124" s="1087">
        <f t="shared" si="55"/>
        <v>0</v>
      </c>
      <c r="AE124" s="1021">
        <f t="shared" si="55"/>
        <v>0</v>
      </c>
      <c r="AF124" s="1021">
        <f t="shared" si="55"/>
        <v>0</v>
      </c>
    </row>
    <row r="125" spans="1:32" s="496" customFormat="1" ht="12.75">
      <c r="A125" s="1313"/>
      <c r="B125" s="1217"/>
      <c r="C125" s="1445"/>
      <c r="D125" s="1446"/>
      <c r="E125" s="1446"/>
      <c r="F125" s="1446"/>
      <c r="G125" s="1447"/>
      <c r="H125" s="481">
        <f>H131+H137</f>
        <v>-1</v>
      </c>
      <c r="I125" s="1239"/>
      <c r="J125" s="1088"/>
      <c r="K125" s="1088"/>
      <c r="L125" s="1088"/>
      <c r="M125" s="1088"/>
      <c r="N125" s="1088"/>
      <c r="O125" s="1088"/>
      <c r="P125" s="1088"/>
      <c r="Q125" s="1088"/>
      <c r="R125" s="1088"/>
      <c r="S125" s="1088"/>
      <c r="T125" s="1020"/>
      <c r="U125" s="1153"/>
      <c r="V125" s="1088"/>
      <c r="W125" s="1088"/>
      <c r="X125" s="1088"/>
      <c r="Y125" s="1020"/>
      <c r="Z125" s="1465"/>
      <c r="AA125" s="1153"/>
      <c r="AB125" s="1088"/>
      <c r="AC125" s="1088"/>
      <c r="AD125" s="1088"/>
      <c r="AE125" s="1020"/>
      <c r="AF125" s="1020"/>
    </row>
    <row r="126" spans="1:32" s="496" customFormat="1" ht="12.75">
      <c r="A126" s="1313"/>
      <c r="B126" s="1217"/>
      <c r="C126" s="1445"/>
      <c r="D126" s="1446"/>
      <c r="E126" s="1446"/>
      <c r="F126" s="1446"/>
      <c r="G126" s="1447"/>
      <c r="H126" s="484">
        <f>H122+H124</f>
        <v>10900000</v>
      </c>
      <c r="I126" s="1223" t="s">
        <v>294</v>
      </c>
      <c r="J126" s="1127">
        <f>J122+J124</f>
        <v>5085500</v>
      </c>
      <c r="K126" s="1127">
        <f aca="true" t="shared" si="56" ref="K126:T126">K122+K124</f>
        <v>2859803</v>
      </c>
      <c r="L126" s="1127">
        <f t="shared" si="56"/>
        <v>0</v>
      </c>
      <c r="M126" s="1127">
        <f t="shared" si="56"/>
        <v>2859803</v>
      </c>
      <c r="N126" s="1127">
        <f t="shared" si="56"/>
        <v>2225697</v>
      </c>
      <c r="O126" s="1127">
        <f t="shared" si="56"/>
        <v>1917974</v>
      </c>
      <c r="P126" s="1127">
        <f t="shared" si="56"/>
        <v>307723</v>
      </c>
      <c r="Q126" s="1127">
        <f t="shared" si="56"/>
        <v>0</v>
      </c>
      <c r="R126" s="1127">
        <f t="shared" si="56"/>
        <v>0</v>
      </c>
      <c r="S126" s="1127">
        <f t="shared" si="56"/>
        <v>2225697</v>
      </c>
      <c r="T126" s="982">
        <f t="shared" si="56"/>
        <v>0</v>
      </c>
      <c r="U126" s="1185">
        <f aca="true" t="shared" si="57" ref="U126:AF126">U122+U124</f>
        <v>5814500</v>
      </c>
      <c r="V126" s="1127">
        <f t="shared" si="57"/>
        <v>3212517</v>
      </c>
      <c r="W126" s="1127">
        <f t="shared" si="57"/>
        <v>1909706</v>
      </c>
      <c r="X126" s="1127">
        <f t="shared" si="57"/>
        <v>692277</v>
      </c>
      <c r="Y126" s="982">
        <f t="shared" si="57"/>
        <v>0</v>
      </c>
      <c r="Z126" s="1485">
        <f t="shared" si="57"/>
        <v>0</v>
      </c>
      <c r="AA126" s="1185">
        <f t="shared" si="57"/>
        <v>0</v>
      </c>
      <c r="AB126" s="1127">
        <f t="shared" si="57"/>
        <v>0</v>
      </c>
      <c r="AC126" s="1127">
        <f t="shared" si="57"/>
        <v>0</v>
      </c>
      <c r="AD126" s="1127">
        <f t="shared" si="57"/>
        <v>0</v>
      </c>
      <c r="AE126" s="982">
        <f t="shared" si="57"/>
        <v>0</v>
      </c>
      <c r="AF126" s="982">
        <f t="shared" si="57"/>
        <v>0</v>
      </c>
    </row>
    <row r="127" spans="1:32" s="496" customFormat="1" ht="13.5" thickBot="1">
      <c r="A127" s="1314"/>
      <c r="B127" s="1218"/>
      <c r="C127" s="1448"/>
      <c r="D127" s="1449"/>
      <c r="E127" s="1449"/>
      <c r="F127" s="1449"/>
      <c r="G127" s="1450"/>
      <c r="H127" s="484">
        <f>H123+H125</f>
        <v>6072320</v>
      </c>
      <c r="I127" s="1224"/>
      <c r="J127" s="1128"/>
      <c r="K127" s="1128"/>
      <c r="L127" s="1128"/>
      <c r="M127" s="1128"/>
      <c r="N127" s="1128"/>
      <c r="O127" s="1128"/>
      <c r="P127" s="1128"/>
      <c r="Q127" s="1128"/>
      <c r="R127" s="1128"/>
      <c r="S127" s="1128"/>
      <c r="T127" s="983"/>
      <c r="U127" s="1186"/>
      <c r="V127" s="1128"/>
      <c r="W127" s="1128"/>
      <c r="X127" s="1128"/>
      <c r="Y127" s="983"/>
      <c r="Z127" s="1486"/>
      <c r="AA127" s="1186"/>
      <c r="AB127" s="1128"/>
      <c r="AC127" s="1128"/>
      <c r="AD127" s="1128"/>
      <c r="AE127" s="983"/>
      <c r="AF127" s="983"/>
    </row>
    <row r="128" spans="1:32" ht="12.75">
      <c r="A128" s="1440" t="s">
        <v>654</v>
      </c>
      <c r="B128" s="1406"/>
      <c r="C128" s="1407" t="s">
        <v>511</v>
      </c>
      <c r="D128" s="1407">
        <v>354</v>
      </c>
      <c r="E128" s="1407" t="s">
        <v>512</v>
      </c>
      <c r="F128" s="1364" t="s">
        <v>30</v>
      </c>
      <c r="G128" s="1408" t="s">
        <v>596</v>
      </c>
      <c r="H128" s="497">
        <v>6100000</v>
      </c>
      <c r="I128" s="1265" t="s">
        <v>292</v>
      </c>
      <c r="J128" s="1343">
        <f>K128+N128</f>
        <v>3050000</v>
      </c>
      <c r="K128" s="1343">
        <f>L128+M128</f>
        <v>1875000</v>
      </c>
      <c r="L128" s="1111">
        <v>0</v>
      </c>
      <c r="M128" s="1111">
        <v>1875000</v>
      </c>
      <c r="N128" s="1343">
        <f>O128+P128+Q128</f>
        <v>1175000</v>
      </c>
      <c r="O128" s="1092">
        <v>1175000</v>
      </c>
      <c r="P128" s="1111">
        <v>0</v>
      </c>
      <c r="Q128" s="1111">
        <v>0</v>
      </c>
      <c r="R128" s="1111">
        <v>0</v>
      </c>
      <c r="S128" s="1110">
        <v>1175000</v>
      </c>
      <c r="T128" s="1008">
        <v>0</v>
      </c>
      <c r="U128" s="1181">
        <f>V128+W128+X128+Y128</f>
        <v>3050000</v>
      </c>
      <c r="V128" s="1105">
        <v>1875000</v>
      </c>
      <c r="W128" s="1092">
        <v>1175000</v>
      </c>
      <c r="X128" s="1111">
        <v>0</v>
      </c>
      <c r="Y128" s="1008">
        <v>0</v>
      </c>
      <c r="Z128" s="1487">
        <v>0</v>
      </c>
      <c r="AA128" s="1181">
        <f>AB128+AC128+AD128+AE128</f>
        <v>0</v>
      </c>
      <c r="AB128" s="1105">
        <v>0</v>
      </c>
      <c r="AC128" s="1092">
        <v>0</v>
      </c>
      <c r="AD128" s="1111">
        <v>0</v>
      </c>
      <c r="AE128" s="1008">
        <v>0</v>
      </c>
      <c r="AF128" s="1008">
        <v>0</v>
      </c>
    </row>
    <row r="129" spans="1:32" ht="12.75">
      <c r="A129" s="1306"/>
      <c r="B129" s="1216"/>
      <c r="C129" s="1208"/>
      <c r="D129" s="1208"/>
      <c r="E129" s="1208"/>
      <c r="F129" s="1295"/>
      <c r="G129" s="1212"/>
      <c r="H129" s="497">
        <v>3750000</v>
      </c>
      <c r="I129" s="1195"/>
      <c r="J129" s="1125"/>
      <c r="K129" s="1125"/>
      <c r="L129" s="1107"/>
      <c r="M129" s="1107"/>
      <c r="N129" s="1125"/>
      <c r="O129" s="1086"/>
      <c r="P129" s="1107"/>
      <c r="Q129" s="1107"/>
      <c r="R129" s="1107"/>
      <c r="S129" s="1086"/>
      <c r="T129" s="1002"/>
      <c r="U129" s="1182"/>
      <c r="V129" s="1107"/>
      <c r="W129" s="1086"/>
      <c r="X129" s="1107"/>
      <c r="Y129" s="1002"/>
      <c r="Z129" s="1472"/>
      <c r="AA129" s="1182"/>
      <c r="AB129" s="1107"/>
      <c r="AC129" s="1086"/>
      <c r="AD129" s="1107"/>
      <c r="AE129" s="1002"/>
      <c r="AF129" s="1002"/>
    </row>
    <row r="130" spans="1:32" ht="12.75">
      <c r="A130" s="1292"/>
      <c r="B130" s="1216"/>
      <c r="C130" s="1209"/>
      <c r="D130" s="1209"/>
      <c r="E130" s="1209"/>
      <c r="F130" s="1209"/>
      <c r="G130" s="1213"/>
      <c r="H130" s="497">
        <v>0</v>
      </c>
      <c r="I130" s="1194" t="s">
        <v>293</v>
      </c>
      <c r="J130" s="1122">
        <f>K130+N130</f>
        <v>0</v>
      </c>
      <c r="K130" s="1122">
        <f>L130+M130</f>
        <v>0</v>
      </c>
      <c r="L130" s="1107">
        <v>0</v>
      </c>
      <c r="M130" s="1107">
        <v>0</v>
      </c>
      <c r="N130" s="1122">
        <f>O130+P130+Q130</f>
        <v>0</v>
      </c>
      <c r="O130" s="1085">
        <v>0</v>
      </c>
      <c r="P130" s="1107">
        <v>0</v>
      </c>
      <c r="Q130" s="1107">
        <v>0</v>
      </c>
      <c r="R130" s="1107">
        <v>0</v>
      </c>
      <c r="S130" s="1086">
        <v>0</v>
      </c>
      <c r="T130" s="1002">
        <v>0</v>
      </c>
      <c r="U130" s="1179">
        <f>V130+W130+X130+Y130</f>
        <v>0</v>
      </c>
      <c r="V130" s="1102">
        <v>0</v>
      </c>
      <c r="W130" s="1085">
        <v>0</v>
      </c>
      <c r="X130" s="1107">
        <v>0</v>
      </c>
      <c r="Y130" s="1002">
        <v>0</v>
      </c>
      <c r="Z130" s="1472">
        <v>0</v>
      </c>
      <c r="AA130" s="1179">
        <f>AB130+AC130+AD130+AE130</f>
        <v>0</v>
      </c>
      <c r="AB130" s="1102">
        <v>0</v>
      </c>
      <c r="AC130" s="1085">
        <v>0</v>
      </c>
      <c r="AD130" s="1107">
        <v>0</v>
      </c>
      <c r="AE130" s="1002">
        <v>0</v>
      </c>
      <c r="AF130" s="1002">
        <v>0</v>
      </c>
    </row>
    <row r="131" spans="1:32" ht="12.75">
      <c r="A131" s="1292"/>
      <c r="B131" s="1216"/>
      <c r="C131" s="1209"/>
      <c r="D131" s="1209"/>
      <c r="E131" s="1209"/>
      <c r="F131" s="1209"/>
      <c r="G131" s="1213"/>
      <c r="H131" s="497">
        <v>0</v>
      </c>
      <c r="I131" s="1195"/>
      <c r="J131" s="1125"/>
      <c r="K131" s="1125"/>
      <c r="L131" s="1107"/>
      <c r="M131" s="1107"/>
      <c r="N131" s="1125"/>
      <c r="O131" s="1086"/>
      <c r="P131" s="1107"/>
      <c r="Q131" s="1107"/>
      <c r="R131" s="1107"/>
      <c r="S131" s="1086"/>
      <c r="T131" s="1002"/>
      <c r="U131" s="1182"/>
      <c r="V131" s="1107"/>
      <c r="W131" s="1086"/>
      <c r="X131" s="1107"/>
      <c r="Y131" s="1002"/>
      <c r="Z131" s="1472"/>
      <c r="AA131" s="1182"/>
      <c r="AB131" s="1107"/>
      <c r="AC131" s="1086"/>
      <c r="AD131" s="1107"/>
      <c r="AE131" s="1002"/>
      <c r="AF131" s="1002"/>
    </row>
    <row r="132" spans="1:32" ht="12.75">
      <c r="A132" s="1292"/>
      <c r="B132" s="1216"/>
      <c r="C132" s="1209"/>
      <c r="D132" s="1209"/>
      <c r="E132" s="1209"/>
      <c r="F132" s="1209"/>
      <c r="G132" s="1213"/>
      <c r="H132" s="483">
        <f>H128+H130</f>
        <v>6100000</v>
      </c>
      <c r="I132" s="1194" t="s">
        <v>294</v>
      </c>
      <c r="J132" s="1125">
        <f>J128+J130</f>
        <v>3050000</v>
      </c>
      <c r="K132" s="1125">
        <f aca="true" t="shared" si="58" ref="K132:T132">K128+K130</f>
        <v>1875000</v>
      </c>
      <c r="L132" s="1125">
        <f t="shared" si="58"/>
        <v>0</v>
      </c>
      <c r="M132" s="1125">
        <f t="shared" si="58"/>
        <v>1875000</v>
      </c>
      <c r="N132" s="1125">
        <f t="shared" si="58"/>
        <v>1175000</v>
      </c>
      <c r="O132" s="1117">
        <f t="shared" si="58"/>
        <v>1175000</v>
      </c>
      <c r="P132" s="1125">
        <f t="shared" si="58"/>
        <v>0</v>
      </c>
      <c r="Q132" s="1125">
        <f t="shared" si="58"/>
        <v>0</v>
      </c>
      <c r="R132" s="1125">
        <f t="shared" si="58"/>
        <v>0</v>
      </c>
      <c r="S132" s="1117">
        <f t="shared" si="58"/>
        <v>1175000</v>
      </c>
      <c r="T132" s="991">
        <f t="shared" si="58"/>
        <v>0</v>
      </c>
      <c r="U132" s="1182">
        <f aca="true" t="shared" si="59" ref="U132:AF132">U128+U130</f>
        <v>3050000</v>
      </c>
      <c r="V132" s="1125">
        <f t="shared" si="59"/>
        <v>1875000</v>
      </c>
      <c r="W132" s="1117">
        <f t="shared" si="59"/>
        <v>1175000</v>
      </c>
      <c r="X132" s="1125">
        <f t="shared" si="59"/>
        <v>0</v>
      </c>
      <c r="Y132" s="991">
        <f t="shared" si="59"/>
        <v>0</v>
      </c>
      <c r="Z132" s="1483">
        <f t="shared" si="59"/>
        <v>0</v>
      </c>
      <c r="AA132" s="1182">
        <f t="shared" si="59"/>
        <v>0</v>
      </c>
      <c r="AB132" s="1125">
        <f t="shared" si="59"/>
        <v>0</v>
      </c>
      <c r="AC132" s="1117">
        <f t="shared" si="59"/>
        <v>0</v>
      </c>
      <c r="AD132" s="1125">
        <f t="shared" si="59"/>
        <v>0</v>
      </c>
      <c r="AE132" s="991">
        <f t="shared" si="59"/>
        <v>0</v>
      </c>
      <c r="AF132" s="991">
        <f t="shared" si="59"/>
        <v>0</v>
      </c>
    </row>
    <row r="133" spans="1:32" ht="12.75">
      <c r="A133" s="1293"/>
      <c r="B133" s="1216"/>
      <c r="C133" s="1210"/>
      <c r="D133" s="1210"/>
      <c r="E133" s="1210"/>
      <c r="F133" s="1210"/>
      <c r="G133" s="1214"/>
      <c r="H133" s="483">
        <f>H129+H131</f>
        <v>3750000</v>
      </c>
      <c r="I133" s="1195"/>
      <c r="J133" s="1125"/>
      <c r="K133" s="1125"/>
      <c r="L133" s="1125"/>
      <c r="M133" s="1125"/>
      <c r="N133" s="1125"/>
      <c r="O133" s="1117"/>
      <c r="P133" s="1125"/>
      <c r="Q133" s="1125"/>
      <c r="R133" s="1125"/>
      <c r="S133" s="1117"/>
      <c r="T133" s="991"/>
      <c r="U133" s="1182"/>
      <c r="V133" s="1125"/>
      <c r="W133" s="1117"/>
      <c r="X133" s="1125"/>
      <c r="Y133" s="991"/>
      <c r="Z133" s="1483"/>
      <c r="AA133" s="1182"/>
      <c r="AB133" s="1125"/>
      <c r="AC133" s="1117"/>
      <c r="AD133" s="1125"/>
      <c r="AE133" s="991"/>
      <c r="AF133" s="991"/>
    </row>
    <row r="134" spans="1:32" ht="12.75">
      <c r="A134" s="1440" t="s">
        <v>658</v>
      </c>
      <c r="B134" s="1216"/>
      <c r="C134" s="1441" t="s">
        <v>511</v>
      </c>
      <c r="D134" s="1284">
        <v>354</v>
      </c>
      <c r="E134" s="1203" t="s">
        <v>513</v>
      </c>
      <c r="F134" s="1364" t="s">
        <v>514</v>
      </c>
      <c r="G134" s="1452" t="s">
        <v>595</v>
      </c>
      <c r="H134" s="497">
        <v>4800000</v>
      </c>
      <c r="I134" s="1194" t="s">
        <v>292</v>
      </c>
      <c r="J134" s="1122">
        <f>K134+N134</f>
        <v>2035500</v>
      </c>
      <c r="K134" s="1122">
        <f>L134+M134</f>
        <v>984803</v>
      </c>
      <c r="L134" s="1107">
        <v>0</v>
      </c>
      <c r="M134" s="1107">
        <v>984803</v>
      </c>
      <c r="N134" s="1122">
        <f>O134+P134+Q134</f>
        <v>1050697</v>
      </c>
      <c r="O134" s="1085">
        <v>742974</v>
      </c>
      <c r="P134" s="1107">
        <v>307723</v>
      </c>
      <c r="Q134" s="1107">
        <v>0</v>
      </c>
      <c r="R134" s="1107">
        <v>0</v>
      </c>
      <c r="S134" s="1086">
        <v>1050697</v>
      </c>
      <c r="T134" s="1002">
        <v>0</v>
      </c>
      <c r="U134" s="1179">
        <f>V134+W134+X134+Y134</f>
        <v>2764500</v>
      </c>
      <c r="V134" s="1102">
        <v>1337517</v>
      </c>
      <c r="W134" s="1085">
        <v>734706</v>
      </c>
      <c r="X134" s="1107">
        <v>692277</v>
      </c>
      <c r="Y134" s="1002">
        <v>0</v>
      </c>
      <c r="Z134" s="1472">
        <v>0</v>
      </c>
      <c r="AA134" s="1179">
        <f>AB134+AC134+AD134+AE134</f>
        <v>0</v>
      </c>
      <c r="AB134" s="1102">
        <v>0</v>
      </c>
      <c r="AC134" s="1085">
        <v>0</v>
      </c>
      <c r="AD134" s="1107">
        <v>0</v>
      </c>
      <c r="AE134" s="1002">
        <v>0</v>
      </c>
      <c r="AF134" s="1002">
        <v>0</v>
      </c>
    </row>
    <row r="135" spans="1:32" ht="12.75" customHeight="1">
      <c r="A135" s="1306"/>
      <c r="B135" s="1216"/>
      <c r="C135" s="1269"/>
      <c r="D135" s="1284"/>
      <c r="E135" s="1451"/>
      <c r="F135" s="1295"/>
      <c r="G135" s="1212"/>
      <c r="H135" s="497">
        <v>2322321</v>
      </c>
      <c r="I135" s="1195"/>
      <c r="J135" s="1125"/>
      <c r="K135" s="1125"/>
      <c r="L135" s="1107"/>
      <c r="M135" s="1107"/>
      <c r="N135" s="1125"/>
      <c r="O135" s="1086"/>
      <c r="P135" s="1107"/>
      <c r="Q135" s="1107"/>
      <c r="R135" s="1107"/>
      <c r="S135" s="1086"/>
      <c r="T135" s="1002"/>
      <c r="U135" s="1182"/>
      <c r="V135" s="1107"/>
      <c r="W135" s="1086"/>
      <c r="X135" s="1107"/>
      <c r="Y135" s="1002"/>
      <c r="Z135" s="1472"/>
      <c r="AA135" s="1182"/>
      <c r="AB135" s="1107"/>
      <c r="AC135" s="1086"/>
      <c r="AD135" s="1107"/>
      <c r="AE135" s="1002"/>
      <c r="AF135" s="1002"/>
    </row>
    <row r="136" spans="1:32" ht="12.75" customHeight="1">
      <c r="A136" s="1292"/>
      <c r="B136" s="1209"/>
      <c r="C136" s="1270"/>
      <c r="D136" s="1285"/>
      <c r="E136" s="1298"/>
      <c r="F136" s="1209"/>
      <c r="G136" s="1213"/>
      <c r="H136" s="497">
        <v>0</v>
      </c>
      <c r="I136" s="1194" t="s">
        <v>293</v>
      </c>
      <c r="J136" s="1122">
        <f>K136+N136</f>
        <v>0</v>
      </c>
      <c r="K136" s="1122">
        <f>L136+M136</f>
        <v>0</v>
      </c>
      <c r="L136" s="1107">
        <v>0</v>
      </c>
      <c r="M136" s="1107">
        <v>0</v>
      </c>
      <c r="N136" s="1122">
        <f>O136+P136+Q136</f>
        <v>0</v>
      </c>
      <c r="O136" s="1085">
        <v>0</v>
      </c>
      <c r="P136" s="1107">
        <v>0</v>
      </c>
      <c r="Q136" s="1107">
        <v>0</v>
      </c>
      <c r="R136" s="1107">
        <v>0</v>
      </c>
      <c r="S136" s="1086">
        <v>0</v>
      </c>
      <c r="T136" s="1002">
        <v>0</v>
      </c>
      <c r="U136" s="1179">
        <f>V136+W136+X136+Y136</f>
        <v>0</v>
      </c>
      <c r="V136" s="1102">
        <v>0</v>
      </c>
      <c r="W136" s="1085">
        <v>0</v>
      </c>
      <c r="X136" s="1107">
        <v>0</v>
      </c>
      <c r="Y136" s="1002">
        <v>0</v>
      </c>
      <c r="Z136" s="1472">
        <v>0</v>
      </c>
      <c r="AA136" s="1179">
        <f>AB136+AC136+AD136+AE136</f>
        <v>0</v>
      </c>
      <c r="AB136" s="1102">
        <v>0</v>
      </c>
      <c r="AC136" s="1085">
        <v>0</v>
      </c>
      <c r="AD136" s="1107">
        <v>0</v>
      </c>
      <c r="AE136" s="1002">
        <v>0</v>
      </c>
      <c r="AF136" s="1002">
        <v>0</v>
      </c>
    </row>
    <row r="137" spans="1:32" ht="13.5" customHeight="1">
      <c r="A137" s="1292"/>
      <c r="B137" s="1209"/>
      <c r="C137" s="1270"/>
      <c r="D137" s="1285"/>
      <c r="E137" s="1298"/>
      <c r="F137" s="1209"/>
      <c r="G137" s="1213"/>
      <c r="H137" s="497">
        <v>-1</v>
      </c>
      <c r="I137" s="1195"/>
      <c r="J137" s="1125"/>
      <c r="K137" s="1125"/>
      <c r="L137" s="1107"/>
      <c r="M137" s="1107"/>
      <c r="N137" s="1125"/>
      <c r="O137" s="1086"/>
      <c r="P137" s="1107"/>
      <c r="Q137" s="1107"/>
      <c r="R137" s="1107"/>
      <c r="S137" s="1086"/>
      <c r="T137" s="1002"/>
      <c r="U137" s="1182"/>
      <c r="V137" s="1107"/>
      <c r="W137" s="1086"/>
      <c r="X137" s="1107"/>
      <c r="Y137" s="1002"/>
      <c r="Z137" s="1472"/>
      <c r="AA137" s="1182"/>
      <c r="AB137" s="1107"/>
      <c r="AC137" s="1086"/>
      <c r="AD137" s="1107"/>
      <c r="AE137" s="1002"/>
      <c r="AF137" s="1002"/>
    </row>
    <row r="138" spans="1:32" ht="12.75" customHeight="1">
      <c r="A138" s="1292"/>
      <c r="B138" s="1209"/>
      <c r="C138" s="1270"/>
      <c r="D138" s="1285"/>
      <c r="E138" s="1298"/>
      <c r="F138" s="1209"/>
      <c r="G138" s="1213"/>
      <c r="H138" s="483">
        <f>H134+H136</f>
        <v>4800000</v>
      </c>
      <c r="I138" s="1194" t="s">
        <v>294</v>
      </c>
      <c r="J138" s="1125">
        <f>J134+J136</f>
        <v>2035500</v>
      </c>
      <c r="K138" s="1125">
        <f aca="true" t="shared" si="60" ref="K138:T138">K134+K136</f>
        <v>984803</v>
      </c>
      <c r="L138" s="1125">
        <f t="shared" si="60"/>
        <v>0</v>
      </c>
      <c r="M138" s="1125">
        <f t="shared" si="60"/>
        <v>984803</v>
      </c>
      <c r="N138" s="1125">
        <f t="shared" si="60"/>
        <v>1050697</v>
      </c>
      <c r="O138" s="1117">
        <f t="shared" si="60"/>
        <v>742974</v>
      </c>
      <c r="P138" s="1125">
        <f t="shared" si="60"/>
        <v>307723</v>
      </c>
      <c r="Q138" s="1125">
        <f t="shared" si="60"/>
        <v>0</v>
      </c>
      <c r="R138" s="1125">
        <f t="shared" si="60"/>
        <v>0</v>
      </c>
      <c r="S138" s="1117">
        <f t="shared" si="60"/>
        <v>1050697</v>
      </c>
      <c r="T138" s="991">
        <f t="shared" si="60"/>
        <v>0</v>
      </c>
      <c r="U138" s="1182">
        <f aca="true" t="shared" si="61" ref="U138:AF138">U134+U136</f>
        <v>2764500</v>
      </c>
      <c r="V138" s="1125">
        <f t="shared" si="61"/>
        <v>1337517</v>
      </c>
      <c r="W138" s="1117">
        <f t="shared" si="61"/>
        <v>734706</v>
      </c>
      <c r="X138" s="1125">
        <f t="shared" si="61"/>
        <v>692277</v>
      </c>
      <c r="Y138" s="991">
        <f t="shared" si="61"/>
        <v>0</v>
      </c>
      <c r="Z138" s="1483">
        <f t="shared" si="61"/>
        <v>0</v>
      </c>
      <c r="AA138" s="1182">
        <f t="shared" si="61"/>
        <v>0</v>
      </c>
      <c r="AB138" s="1125">
        <f t="shared" si="61"/>
        <v>0</v>
      </c>
      <c r="AC138" s="1117">
        <f t="shared" si="61"/>
        <v>0</v>
      </c>
      <c r="AD138" s="1125">
        <f t="shared" si="61"/>
        <v>0</v>
      </c>
      <c r="AE138" s="991">
        <f t="shared" si="61"/>
        <v>0</v>
      </c>
      <c r="AF138" s="991">
        <f t="shared" si="61"/>
        <v>0</v>
      </c>
    </row>
    <row r="139" spans="1:32" ht="12.75" customHeight="1" thickBot="1">
      <c r="A139" s="1293"/>
      <c r="B139" s="1210"/>
      <c r="C139" s="1271"/>
      <c r="D139" s="1285"/>
      <c r="E139" s="1299"/>
      <c r="F139" s="1210"/>
      <c r="G139" s="1214"/>
      <c r="H139" s="483">
        <f>H135+H137</f>
        <v>2322320</v>
      </c>
      <c r="I139" s="1265"/>
      <c r="J139" s="1126"/>
      <c r="K139" s="1126"/>
      <c r="L139" s="1126"/>
      <c r="M139" s="1126"/>
      <c r="N139" s="1126"/>
      <c r="O139" s="1095"/>
      <c r="P139" s="1126"/>
      <c r="Q139" s="1126"/>
      <c r="R139" s="1126"/>
      <c r="S139" s="1095"/>
      <c r="T139" s="992"/>
      <c r="U139" s="1183"/>
      <c r="V139" s="1126"/>
      <c r="W139" s="1095"/>
      <c r="X139" s="1126"/>
      <c r="Y139" s="992"/>
      <c r="Z139" s="1484"/>
      <c r="AA139" s="1183"/>
      <c r="AB139" s="1126"/>
      <c r="AC139" s="1095"/>
      <c r="AD139" s="1126"/>
      <c r="AE139" s="992"/>
      <c r="AF139" s="992"/>
    </row>
    <row r="140" spans="1:32" s="496" customFormat="1" ht="12.75">
      <c r="A140" s="1311"/>
      <c r="B140" s="1215" t="s">
        <v>515</v>
      </c>
      <c r="C140" s="1229" t="s">
        <v>516</v>
      </c>
      <c r="D140" s="1230"/>
      <c r="E140" s="1230"/>
      <c r="F140" s="1230"/>
      <c r="G140" s="1231"/>
      <c r="H140" s="481">
        <f>H146+H152</f>
        <v>82347430</v>
      </c>
      <c r="I140" s="1240" t="s">
        <v>292</v>
      </c>
      <c r="J140" s="1124">
        <f>J146+J152</f>
        <v>30082154</v>
      </c>
      <c r="K140" s="1124">
        <f aca="true" t="shared" si="62" ref="K140:T140">K146+K152</f>
        <v>18787240</v>
      </c>
      <c r="L140" s="1124">
        <f t="shared" si="62"/>
        <v>0</v>
      </c>
      <c r="M140" s="1124">
        <f t="shared" si="62"/>
        <v>18787240</v>
      </c>
      <c r="N140" s="1124">
        <f t="shared" si="62"/>
        <v>11294914</v>
      </c>
      <c r="O140" s="1124">
        <f t="shared" si="62"/>
        <v>11294914</v>
      </c>
      <c r="P140" s="1124">
        <f t="shared" si="62"/>
        <v>0</v>
      </c>
      <c r="Q140" s="1124">
        <f t="shared" si="62"/>
        <v>0</v>
      </c>
      <c r="R140" s="1124">
        <f t="shared" si="62"/>
        <v>0</v>
      </c>
      <c r="S140" s="1124">
        <f t="shared" si="62"/>
        <v>11294914</v>
      </c>
      <c r="T140" s="993">
        <f t="shared" si="62"/>
        <v>0</v>
      </c>
      <c r="U140" s="1184">
        <f aca="true" t="shared" si="63" ref="U140:AF140">U146+U152</f>
        <v>51897577</v>
      </c>
      <c r="V140" s="1124">
        <f t="shared" si="63"/>
        <v>32506904</v>
      </c>
      <c r="W140" s="1124">
        <f t="shared" si="63"/>
        <v>19390673</v>
      </c>
      <c r="X140" s="1124">
        <f t="shared" si="63"/>
        <v>0</v>
      </c>
      <c r="Y140" s="993">
        <f t="shared" si="63"/>
        <v>0</v>
      </c>
      <c r="Z140" s="1467">
        <f t="shared" si="63"/>
        <v>0</v>
      </c>
      <c r="AA140" s="1184">
        <f t="shared" si="63"/>
        <v>0</v>
      </c>
      <c r="AB140" s="1124">
        <f t="shared" si="63"/>
        <v>0</v>
      </c>
      <c r="AC140" s="1124">
        <f t="shared" si="63"/>
        <v>0</v>
      </c>
      <c r="AD140" s="1124">
        <f t="shared" si="63"/>
        <v>0</v>
      </c>
      <c r="AE140" s="993">
        <f t="shared" si="63"/>
        <v>0</v>
      </c>
      <c r="AF140" s="993">
        <f t="shared" si="63"/>
        <v>0</v>
      </c>
    </row>
    <row r="141" spans="1:32" s="496" customFormat="1" ht="12.75">
      <c r="A141" s="1312"/>
      <c r="B141" s="1216"/>
      <c r="C141" s="1232"/>
      <c r="D141" s="1233"/>
      <c r="E141" s="1233"/>
      <c r="F141" s="1233"/>
      <c r="G141" s="1234"/>
      <c r="H141" s="481">
        <f>H147+H153</f>
        <v>51661840</v>
      </c>
      <c r="I141" s="1239"/>
      <c r="J141" s="1088"/>
      <c r="K141" s="1088"/>
      <c r="L141" s="1088"/>
      <c r="M141" s="1088"/>
      <c r="N141" s="1088"/>
      <c r="O141" s="1088"/>
      <c r="P141" s="1088"/>
      <c r="Q141" s="1088"/>
      <c r="R141" s="1088"/>
      <c r="S141" s="1088"/>
      <c r="T141" s="1020"/>
      <c r="U141" s="1153"/>
      <c r="V141" s="1088"/>
      <c r="W141" s="1088"/>
      <c r="X141" s="1088"/>
      <c r="Y141" s="1020"/>
      <c r="Z141" s="1465"/>
      <c r="AA141" s="1153"/>
      <c r="AB141" s="1088"/>
      <c r="AC141" s="1088"/>
      <c r="AD141" s="1088"/>
      <c r="AE141" s="1020"/>
      <c r="AF141" s="1020"/>
    </row>
    <row r="142" spans="1:32" s="496" customFormat="1" ht="12.75">
      <c r="A142" s="1313"/>
      <c r="B142" s="1217"/>
      <c r="C142" s="1232"/>
      <c r="D142" s="1233"/>
      <c r="E142" s="1233"/>
      <c r="F142" s="1233"/>
      <c r="G142" s="1234"/>
      <c r="H142" s="481">
        <f>H148+H154</f>
        <v>-3</v>
      </c>
      <c r="I142" s="1223" t="s">
        <v>293</v>
      </c>
      <c r="J142" s="1087">
        <f>J148+J154</f>
        <v>367696</v>
      </c>
      <c r="K142" s="1087">
        <f aca="true" t="shared" si="64" ref="K142:T142">K148+K154</f>
        <v>367696</v>
      </c>
      <c r="L142" s="1087">
        <f t="shared" si="64"/>
        <v>0</v>
      </c>
      <c r="M142" s="1087">
        <f t="shared" si="64"/>
        <v>367696</v>
      </c>
      <c r="N142" s="1087">
        <f t="shared" si="64"/>
        <v>0</v>
      </c>
      <c r="O142" s="1087">
        <f t="shared" si="64"/>
        <v>0</v>
      </c>
      <c r="P142" s="1087">
        <f t="shared" si="64"/>
        <v>0</v>
      </c>
      <c r="Q142" s="1087">
        <f t="shared" si="64"/>
        <v>0</v>
      </c>
      <c r="R142" s="1087">
        <f t="shared" si="64"/>
        <v>0</v>
      </c>
      <c r="S142" s="1087">
        <f t="shared" si="64"/>
        <v>0</v>
      </c>
      <c r="T142" s="1021">
        <f t="shared" si="64"/>
        <v>0</v>
      </c>
      <c r="U142" s="1154">
        <f aca="true" t="shared" si="65" ref="U142:AF142">U148+U154</f>
        <v>0</v>
      </c>
      <c r="V142" s="1087">
        <f t="shared" si="65"/>
        <v>0</v>
      </c>
      <c r="W142" s="1087">
        <f t="shared" si="65"/>
        <v>0</v>
      </c>
      <c r="X142" s="1087">
        <f t="shared" si="65"/>
        <v>0</v>
      </c>
      <c r="Y142" s="1021">
        <f t="shared" si="65"/>
        <v>0</v>
      </c>
      <c r="Z142" s="1482">
        <f t="shared" si="65"/>
        <v>0</v>
      </c>
      <c r="AA142" s="1154">
        <f t="shared" si="65"/>
        <v>0</v>
      </c>
      <c r="AB142" s="1087">
        <f t="shared" si="65"/>
        <v>0</v>
      </c>
      <c r="AC142" s="1087">
        <f t="shared" si="65"/>
        <v>0</v>
      </c>
      <c r="AD142" s="1087">
        <f t="shared" si="65"/>
        <v>0</v>
      </c>
      <c r="AE142" s="1021">
        <f t="shared" si="65"/>
        <v>0</v>
      </c>
      <c r="AF142" s="1021">
        <f t="shared" si="65"/>
        <v>0</v>
      </c>
    </row>
    <row r="143" spans="1:32" s="496" customFormat="1" ht="12.75">
      <c r="A143" s="1313"/>
      <c r="B143" s="1217"/>
      <c r="C143" s="1232"/>
      <c r="D143" s="1233"/>
      <c r="E143" s="1233"/>
      <c r="F143" s="1233"/>
      <c r="G143" s="1234"/>
      <c r="H143" s="481">
        <f>H149+H155</f>
        <v>0</v>
      </c>
      <c r="I143" s="1239"/>
      <c r="J143" s="1088"/>
      <c r="K143" s="1088"/>
      <c r="L143" s="1088"/>
      <c r="M143" s="1088"/>
      <c r="N143" s="1088"/>
      <c r="O143" s="1088"/>
      <c r="P143" s="1088"/>
      <c r="Q143" s="1088"/>
      <c r="R143" s="1088"/>
      <c r="S143" s="1088"/>
      <c r="T143" s="1020"/>
      <c r="U143" s="1153"/>
      <c r="V143" s="1088"/>
      <c r="W143" s="1088"/>
      <c r="X143" s="1088"/>
      <c r="Y143" s="1020"/>
      <c r="Z143" s="1465"/>
      <c r="AA143" s="1153"/>
      <c r="AB143" s="1088"/>
      <c r="AC143" s="1088"/>
      <c r="AD143" s="1088"/>
      <c r="AE143" s="1020"/>
      <c r="AF143" s="1020"/>
    </row>
    <row r="144" spans="1:32" s="496" customFormat="1" ht="12.75">
      <c r="A144" s="1313"/>
      <c r="B144" s="1217"/>
      <c r="C144" s="1232"/>
      <c r="D144" s="1233"/>
      <c r="E144" s="1233"/>
      <c r="F144" s="1233"/>
      <c r="G144" s="1234"/>
      <c r="H144" s="481">
        <f>H140+H142</f>
        <v>82347427</v>
      </c>
      <c r="I144" s="1223" t="s">
        <v>294</v>
      </c>
      <c r="J144" s="1087">
        <f>J140+J142</f>
        <v>30449850</v>
      </c>
      <c r="K144" s="1087">
        <f aca="true" t="shared" si="66" ref="K144:T144">K140+K142</f>
        <v>19154936</v>
      </c>
      <c r="L144" s="1087">
        <f t="shared" si="66"/>
        <v>0</v>
      </c>
      <c r="M144" s="1087">
        <f t="shared" si="66"/>
        <v>19154936</v>
      </c>
      <c r="N144" s="1087">
        <f t="shared" si="66"/>
        <v>11294914</v>
      </c>
      <c r="O144" s="1087">
        <f t="shared" si="66"/>
        <v>11294914</v>
      </c>
      <c r="P144" s="1087">
        <f t="shared" si="66"/>
        <v>0</v>
      </c>
      <c r="Q144" s="1087">
        <f t="shared" si="66"/>
        <v>0</v>
      </c>
      <c r="R144" s="1087">
        <f t="shared" si="66"/>
        <v>0</v>
      </c>
      <c r="S144" s="1087">
        <f t="shared" si="66"/>
        <v>11294914</v>
      </c>
      <c r="T144" s="1021">
        <f t="shared" si="66"/>
        <v>0</v>
      </c>
      <c r="U144" s="1154">
        <f aca="true" t="shared" si="67" ref="U144:AF144">U140+U142</f>
        <v>51897577</v>
      </c>
      <c r="V144" s="1087">
        <f t="shared" si="67"/>
        <v>32506904</v>
      </c>
      <c r="W144" s="1087">
        <f t="shared" si="67"/>
        <v>19390673</v>
      </c>
      <c r="X144" s="1087">
        <f t="shared" si="67"/>
        <v>0</v>
      </c>
      <c r="Y144" s="1021">
        <f t="shared" si="67"/>
        <v>0</v>
      </c>
      <c r="Z144" s="1482">
        <f t="shared" si="67"/>
        <v>0</v>
      </c>
      <c r="AA144" s="1154">
        <f t="shared" si="67"/>
        <v>0</v>
      </c>
      <c r="AB144" s="1087">
        <f t="shared" si="67"/>
        <v>0</v>
      </c>
      <c r="AC144" s="1087">
        <f t="shared" si="67"/>
        <v>0</v>
      </c>
      <c r="AD144" s="1087">
        <f t="shared" si="67"/>
        <v>0</v>
      </c>
      <c r="AE144" s="1021">
        <f t="shared" si="67"/>
        <v>0</v>
      </c>
      <c r="AF144" s="1021">
        <f t="shared" si="67"/>
        <v>0</v>
      </c>
    </row>
    <row r="145" spans="1:32" s="496" customFormat="1" ht="13.5" thickBot="1">
      <c r="A145" s="1314"/>
      <c r="B145" s="1218"/>
      <c r="C145" s="1235"/>
      <c r="D145" s="1236"/>
      <c r="E145" s="1236"/>
      <c r="F145" s="1236"/>
      <c r="G145" s="1237"/>
      <c r="H145" s="481">
        <f>H141+H143</f>
        <v>51661840</v>
      </c>
      <c r="I145" s="1224"/>
      <c r="J145" s="1091"/>
      <c r="K145" s="1091"/>
      <c r="L145" s="1091"/>
      <c r="M145" s="1091"/>
      <c r="N145" s="1091"/>
      <c r="O145" s="1091"/>
      <c r="P145" s="1091"/>
      <c r="Q145" s="1091"/>
      <c r="R145" s="1091"/>
      <c r="S145" s="1091"/>
      <c r="T145" s="1022"/>
      <c r="U145" s="1155"/>
      <c r="V145" s="1091"/>
      <c r="W145" s="1091"/>
      <c r="X145" s="1091"/>
      <c r="Y145" s="1022"/>
      <c r="Z145" s="1466"/>
      <c r="AA145" s="1155"/>
      <c r="AB145" s="1091"/>
      <c r="AC145" s="1091"/>
      <c r="AD145" s="1091"/>
      <c r="AE145" s="1022"/>
      <c r="AF145" s="1022"/>
    </row>
    <row r="146" spans="1:32" ht="12.75" customHeight="1">
      <c r="A146" s="1272" t="s">
        <v>660</v>
      </c>
      <c r="B146" s="1215"/>
      <c r="C146" s="1364" t="s">
        <v>517</v>
      </c>
      <c r="D146" s="1364" t="s">
        <v>518</v>
      </c>
      <c r="E146" s="1207" t="s">
        <v>519</v>
      </c>
      <c r="F146" s="1364" t="s">
        <v>520</v>
      </c>
      <c r="G146" s="1211" t="s">
        <v>489</v>
      </c>
      <c r="H146" s="497">
        <v>76760600</v>
      </c>
      <c r="I146" s="1265" t="s">
        <v>292</v>
      </c>
      <c r="J146" s="1343">
        <f>K146+N146</f>
        <v>26766000</v>
      </c>
      <c r="K146" s="1343">
        <f>L146+M146</f>
        <v>16499250</v>
      </c>
      <c r="L146" s="1105">
        <v>0</v>
      </c>
      <c r="M146" s="1105">
        <v>16499250</v>
      </c>
      <c r="N146" s="1343">
        <f>O146+P146+Q146</f>
        <v>10266750</v>
      </c>
      <c r="O146" s="1092">
        <v>10266750</v>
      </c>
      <c r="P146" s="1105">
        <v>0</v>
      </c>
      <c r="Q146" s="1105">
        <v>0</v>
      </c>
      <c r="R146" s="1105">
        <v>0</v>
      </c>
      <c r="S146" s="1092">
        <v>10266750</v>
      </c>
      <c r="T146" s="1007">
        <v>0</v>
      </c>
      <c r="U146" s="1181">
        <f>V146+W146+X146+Y146</f>
        <v>49994600</v>
      </c>
      <c r="V146" s="1105">
        <v>31190700</v>
      </c>
      <c r="W146" s="1092">
        <v>18803900</v>
      </c>
      <c r="X146" s="1105">
        <v>0</v>
      </c>
      <c r="Y146" s="1007">
        <v>0</v>
      </c>
      <c r="Z146" s="1468">
        <v>0</v>
      </c>
      <c r="AA146" s="1181">
        <f>AB146+AC146+AD146+AE146</f>
        <v>0</v>
      </c>
      <c r="AB146" s="1105">
        <v>0</v>
      </c>
      <c r="AC146" s="1092">
        <v>0</v>
      </c>
      <c r="AD146" s="1105">
        <v>0</v>
      </c>
      <c r="AE146" s="1007">
        <v>0</v>
      </c>
      <c r="AF146" s="1007">
        <v>0</v>
      </c>
    </row>
    <row r="147" spans="1:32" ht="12.75" customHeight="1">
      <c r="A147" s="1291"/>
      <c r="B147" s="1247"/>
      <c r="C147" s="1208"/>
      <c r="D147" s="1208"/>
      <c r="E147" s="1208"/>
      <c r="F147" s="1208"/>
      <c r="G147" s="1288"/>
      <c r="H147" s="497">
        <v>47689950</v>
      </c>
      <c r="I147" s="1195"/>
      <c r="J147" s="1122"/>
      <c r="K147" s="1122"/>
      <c r="L147" s="1102"/>
      <c r="M147" s="1102"/>
      <c r="N147" s="1122"/>
      <c r="O147" s="1085"/>
      <c r="P147" s="1102"/>
      <c r="Q147" s="1102"/>
      <c r="R147" s="1102"/>
      <c r="S147" s="1085"/>
      <c r="T147" s="1017"/>
      <c r="U147" s="1179"/>
      <c r="V147" s="1102"/>
      <c r="W147" s="1085"/>
      <c r="X147" s="1102"/>
      <c r="Y147" s="1017"/>
      <c r="Z147" s="1469"/>
      <c r="AA147" s="1179"/>
      <c r="AB147" s="1102"/>
      <c r="AC147" s="1085"/>
      <c r="AD147" s="1102"/>
      <c r="AE147" s="1017"/>
      <c r="AF147" s="1017"/>
    </row>
    <row r="148" spans="1:32" ht="12.75" customHeight="1">
      <c r="A148" s="1292"/>
      <c r="B148" s="1247"/>
      <c r="C148" s="1209"/>
      <c r="D148" s="1209"/>
      <c r="E148" s="1209"/>
      <c r="F148" s="1209"/>
      <c r="G148" s="1213"/>
      <c r="H148" s="497">
        <v>0</v>
      </c>
      <c r="I148" s="1194" t="s">
        <v>293</v>
      </c>
      <c r="J148" s="1122">
        <f>K148+N148</f>
        <v>0</v>
      </c>
      <c r="K148" s="1122">
        <f>L148+M148</f>
        <v>0</v>
      </c>
      <c r="L148" s="1102">
        <v>0</v>
      </c>
      <c r="M148" s="1102">
        <v>0</v>
      </c>
      <c r="N148" s="1122">
        <f>O148+P148+Q148</f>
        <v>0</v>
      </c>
      <c r="O148" s="1085">
        <v>0</v>
      </c>
      <c r="P148" s="1102">
        <v>0</v>
      </c>
      <c r="Q148" s="1102">
        <v>0</v>
      </c>
      <c r="R148" s="1102">
        <v>0</v>
      </c>
      <c r="S148" s="1085">
        <v>0</v>
      </c>
      <c r="T148" s="1017">
        <v>0</v>
      </c>
      <c r="U148" s="1179">
        <f>V148+W148+X148+Y148</f>
        <v>0</v>
      </c>
      <c r="V148" s="1102">
        <v>0</v>
      </c>
      <c r="W148" s="1085">
        <v>0</v>
      </c>
      <c r="X148" s="1102">
        <v>0</v>
      </c>
      <c r="Y148" s="1017">
        <v>0</v>
      </c>
      <c r="Z148" s="1469">
        <v>0</v>
      </c>
      <c r="AA148" s="1179">
        <f>AB148+AC148+AD148+AE148</f>
        <v>0</v>
      </c>
      <c r="AB148" s="1102">
        <v>0</v>
      </c>
      <c r="AC148" s="1085">
        <v>0</v>
      </c>
      <c r="AD148" s="1102">
        <v>0</v>
      </c>
      <c r="AE148" s="1017">
        <v>0</v>
      </c>
      <c r="AF148" s="1017">
        <v>0</v>
      </c>
    </row>
    <row r="149" spans="1:32" ht="12.75" customHeight="1">
      <c r="A149" s="1292"/>
      <c r="B149" s="1247"/>
      <c r="C149" s="1209"/>
      <c r="D149" s="1209"/>
      <c r="E149" s="1209"/>
      <c r="F149" s="1209"/>
      <c r="G149" s="1213"/>
      <c r="H149" s="497">
        <v>0</v>
      </c>
      <c r="I149" s="1195"/>
      <c r="J149" s="1122"/>
      <c r="K149" s="1122"/>
      <c r="L149" s="1102"/>
      <c r="M149" s="1102"/>
      <c r="N149" s="1122"/>
      <c r="O149" s="1085"/>
      <c r="P149" s="1102"/>
      <c r="Q149" s="1102"/>
      <c r="R149" s="1102"/>
      <c r="S149" s="1085"/>
      <c r="T149" s="1017"/>
      <c r="U149" s="1179"/>
      <c r="V149" s="1102"/>
      <c r="W149" s="1085"/>
      <c r="X149" s="1102"/>
      <c r="Y149" s="1017"/>
      <c r="Z149" s="1469"/>
      <c r="AA149" s="1179"/>
      <c r="AB149" s="1102"/>
      <c r="AC149" s="1085"/>
      <c r="AD149" s="1102"/>
      <c r="AE149" s="1017"/>
      <c r="AF149" s="1017"/>
    </row>
    <row r="150" spans="1:32" ht="12.75" customHeight="1">
      <c r="A150" s="1292"/>
      <c r="B150" s="1247"/>
      <c r="C150" s="1209"/>
      <c r="D150" s="1209"/>
      <c r="E150" s="1209"/>
      <c r="F150" s="1209"/>
      <c r="G150" s="1213"/>
      <c r="H150" s="483">
        <f>H146+H148</f>
        <v>76760600</v>
      </c>
      <c r="I150" s="1194" t="s">
        <v>294</v>
      </c>
      <c r="J150" s="1122">
        <f>J146+J148</f>
        <v>26766000</v>
      </c>
      <c r="K150" s="1122">
        <f aca="true" t="shared" si="68" ref="K150:T150">K146+K148</f>
        <v>16499250</v>
      </c>
      <c r="L150" s="1122">
        <f t="shared" si="68"/>
        <v>0</v>
      </c>
      <c r="M150" s="1122">
        <f t="shared" si="68"/>
        <v>16499250</v>
      </c>
      <c r="N150" s="1122">
        <f t="shared" si="68"/>
        <v>10266750</v>
      </c>
      <c r="O150" s="1094">
        <f t="shared" si="68"/>
        <v>10266750</v>
      </c>
      <c r="P150" s="1122">
        <f t="shared" si="68"/>
        <v>0</v>
      </c>
      <c r="Q150" s="1122">
        <f t="shared" si="68"/>
        <v>0</v>
      </c>
      <c r="R150" s="1122">
        <f t="shared" si="68"/>
        <v>0</v>
      </c>
      <c r="S150" s="1094">
        <f t="shared" si="68"/>
        <v>10266750</v>
      </c>
      <c r="T150" s="996">
        <f t="shared" si="68"/>
        <v>0</v>
      </c>
      <c r="U150" s="1179">
        <f aca="true" t="shared" si="69" ref="U150:AF150">U146+U148</f>
        <v>49994600</v>
      </c>
      <c r="V150" s="1122">
        <f t="shared" si="69"/>
        <v>31190700</v>
      </c>
      <c r="W150" s="1094">
        <f t="shared" si="69"/>
        <v>18803900</v>
      </c>
      <c r="X150" s="1122">
        <f t="shared" si="69"/>
        <v>0</v>
      </c>
      <c r="Y150" s="996">
        <f t="shared" si="69"/>
        <v>0</v>
      </c>
      <c r="Z150" s="1488">
        <f t="shared" si="69"/>
        <v>0</v>
      </c>
      <c r="AA150" s="1179">
        <f t="shared" si="69"/>
        <v>0</v>
      </c>
      <c r="AB150" s="1122">
        <f t="shared" si="69"/>
        <v>0</v>
      </c>
      <c r="AC150" s="1094">
        <f t="shared" si="69"/>
        <v>0</v>
      </c>
      <c r="AD150" s="1122">
        <f t="shared" si="69"/>
        <v>0</v>
      </c>
      <c r="AE150" s="996">
        <f t="shared" si="69"/>
        <v>0</v>
      </c>
      <c r="AF150" s="996">
        <f t="shared" si="69"/>
        <v>0</v>
      </c>
    </row>
    <row r="151" spans="1:32" ht="12.75" customHeight="1">
      <c r="A151" s="1293"/>
      <c r="B151" s="1247"/>
      <c r="C151" s="1210"/>
      <c r="D151" s="1210"/>
      <c r="E151" s="1210"/>
      <c r="F151" s="1210"/>
      <c r="G151" s="1214"/>
      <c r="H151" s="483">
        <f>H147+H149</f>
        <v>47689950</v>
      </c>
      <c r="I151" s="1195"/>
      <c r="J151" s="1122"/>
      <c r="K151" s="1122"/>
      <c r="L151" s="1122"/>
      <c r="M151" s="1122"/>
      <c r="N151" s="1122"/>
      <c r="O151" s="1094"/>
      <c r="P151" s="1122"/>
      <c r="Q151" s="1122"/>
      <c r="R151" s="1122"/>
      <c r="S151" s="1094"/>
      <c r="T151" s="996"/>
      <c r="U151" s="1179"/>
      <c r="V151" s="1122"/>
      <c r="W151" s="1094"/>
      <c r="X151" s="1122"/>
      <c r="Y151" s="996"/>
      <c r="Z151" s="1488"/>
      <c r="AA151" s="1179"/>
      <c r="AB151" s="1122"/>
      <c r="AC151" s="1094"/>
      <c r="AD151" s="1122"/>
      <c r="AE151" s="996"/>
      <c r="AF151" s="996"/>
    </row>
    <row r="152" spans="1:32" ht="12.75" customHeight="1">
      <c r="A152" s="1272" t="s">
        <v>662</v>
      </c>
      <c r="B152" s="1247"/>
      <c r="C152" s="1364" t="s">
        <v>517</v>
      </c>
      <c r="D152" s="1364" t="s">
        <v>518</v>
      </c>
      <c r="E152" s="1407" t="s">
        <v>521</v>
      </c>
      <c r="F152" s="1364" t="s">
        <v>522</v>
      </c>
      <c r="G152" s="1211" t="s">
        <v>523</v>
      </c>
      <c r="H152" s="497">
        <v>5586830</v>
      </c>
      <c r="I152" s="1194" t="s">
        <v>292</v>
      </c>
      <c r="J152" s="1122">
        <f>K152+N152</f>
        <v>3316154</v>
      </c>
      <c r="K152" s="1122">
        <f>L152+M152</f>
        <v>2287990</v>
      </c>
      <c r="L152" s="1102">
        <v>0</v>
      </c>
      <c r="M152" s="1102">
        <v>2287990</v>
      </c>
      <c r="N152" s="1122">
        <f>O152+P152+Q152</f>
        <v>1028164</v>
      </c>
      <c r="O152" s="1085">
        <v>1028164</v>
      </c>
      <c r="P152" s="1102">
        <v>0</v>
      </c>
      <c r="Q152" s="1102">
        <v>0</v>
      </c>
      <c r="R152" s="1102">
        <v>0</v>
      </c>
      <c r="S152" s="1085">
        <v>1028164</v>
      </c>
      <c r="T152" s="1017">
        <v>0</v>
      </c>
      <c r="U152" s="1179">
        <f>V152+W152+X152+Y152</f>
        <v>1902977</v>
      </c>
      <c r="V152" s="1102">
        <v>1316204</v>
      </c>
      <c r="W152" s="1085">
        <v>586773</v>
      </c>
      <c r="X152" s="1102">
        <v>0</v>
      </c>
      <c r="Y152" s="1017">
        <v>0</v>
      </c>
      <c r="Z152" s="1469">
        <v>0</v>
      </c>
      <c r="AA152" s="1179">
        <f>AB152+AC152+AD152+AE152</f>
        <v>0</v>
      </c>
      <c r="AB152" s="1102">
        <v>0</v>
      </c>
      <c r="AC152" s="1085">
        <v>0</v>
      </c>
      <c r="AD152" s="1102">
        <v>0</v>
      </c>
      <c r="AE152" s="1017">
        <v>0</v>
      </c>
      <c r="AF152" s="1017">
        <v>0</v>
      </c>
    </row>
    <row r="153" spans="1:32" ht="12.75" customHeight="1">
      <c r="A153" s="1292"/>
      <c r="B153" s="1247"/>
      <c r="C153" s="1209"/>
      <c r="D153" s="1209"/>
      <c r="E153" s="1209"/>
      <c r="F153" s="1209"/>
      <c r="G153" s="1213"/>
      <c r="H153" s="497">
        <v>3971890</v>
      </c>
      <c r="I153" s="1195"/>
      <c r="J153" s="1122"/>
      <c r="K153" s="1122"/>
      <c r="L153" s="1102"/>
      <c r="M153" s="1102"/>
      <c r="N153" s="1122"/>
      <c r="O153" s="1085"/>
      <c r="P153" s="1102"/>
      <c r="Q153" s="1102"/>
      <c r="R153" s="1102"/>
      <c r="S153" s="1085"/>
      <c r="T153" s="1017"/>
      <c r="U153" s="1179"/>
      <c r="V153" s="1102"/>
      <c r="W153" s="1085"/>
      <c r="X153" s="1102"/>
      <c r="Y153" s="1017"/>
      <c r="Z153" s="1472"/>
      <c r="AA153" s="1179"/>
      <c r="AB153" s="1102"/>
      <c r="AC153" s="1085"/>
      <c r="AD153" s="1102"/>
      <c r="AE153" s="1017"/>
      <c r="AF153" s="1002"/>
    </row>
    <row r="154" spans="1:32" ht="12.75" customHeight="1">
      <c r="A154" s="1292"/>
      <c r="B154" s="1247"/>
      <c r="C154" s="1209"/>
      <c r="D154" s="1209"/>
      <c r="E154" s="1209"/>
      <c r="F154" s="1209"/>
      <c r="G154" s="1213"/>
      <c r="H154" s="498">
        <v>-3</v>
      </c>
      <c r="I154" s="1194" t="s">
        <v>293</v>
      </c>
      <c r="J154" s="1122">
        <f>K154+N154</f>
        <v>367696</v>
      </c>
      <c r="K154" s="1122">
        <f>L154+M154</f>
        <v>367696</v>
      </c>
      <c r="L154" s="1102">
        <v>0</v>
      </c>
      <c r="M154" s="1102">
        <v>367696</v>
      </c>
      <c r="N154" s="1122">
        <f>O154+P154+Q154</f>
        <v>0</v>
      </c>
      <c r="O154" s="1085">
        <v>0</v>
      </c>
      <c r="P154" s="1102">
        <v>0</v>
      </c>
      <c r="Q154" s="1102">
        <v>0</v>
      </c>
      <c r="R154" s="1102">
        <v>0</v>
      </c>
      <c r="S154" s="1085">
        <v>0</v>
      </c>
      <c r="T154" s="1017">
        <v>0</v>
      </c>
      <c r="U154" s="1179">
        <f>V154+W154+X154+Y154</f>
        <v>0</v>
      </c>
      <c r="V154" s="1102">
        <v>0</v>
      </c>
      <c r="W154" s="1085">
        <v>0</v>
      </c>
      <c r="X154" s="1102">
        <v>0</v>
      </c>
      <c r="Y154" s="1017">
        <v>0</v>
      </c>
      <c r="Z154" s="1469">
        <v>0</v>
      </c>
      <c r="AA154" s="1179">
        <f>AB154+AC154+AD154+AE154</f>
        <v>0</v>
      </c>
      <c r="AB154" s="1102">
        <v>0</v>
      </c>
      <c r="AC154" s="1085">
        <v>0</v>
      </c>
      <c r="AD154" s="1102">
        <v>0</v>
      </c>
      <c r="AE154" s="1017">
        <v>0</v>
      </c>
      <c r="AF154" s="1017">
        <v>0</v>
      </c>
    </row>
    <row r="155" spans="1:32" ht="12.75" customHeight="1">
      <c r="A155" s="1292"/>
      <c r="B155" s="1247"/>
      <c r="C155" s="1209"/>
      <c r="D155" s="1209"/>
      <c r="E155" s="1209"/>
      <c r="F155" s="1209"/>
      <c r="G155" s="1213"/>
      <c r="H155" s="497">
        <v>0</v>
      </c>
      <c r="I155" s="1195"/>
      <c r="J155" s="1122"/>
      <c r="K155" s="1122"/>
      <c r="L155" s="1102"/>
      <c r="M155" s="1102"/>
      <c r="N155" s="1122"/>
      <c r="O155" s="1085"/>
      <c r="P155" s="1102"/>
      <c r="Q155" s="1102"/>
      <c r="R155" s="1102"/>
      <c r="S155" s="1085"/>
      <c r="T155" s="1017"/>
      <c r="U155" s="1179"/>
      <c r="V155" s="1102"/>
      <c r="W155" s="1085"/>
      <c r="X155" s="1102"/>
      <c r="Y155" s="1017"/>
      <c r="Z155" s="1469"/>
      <c r="AA155" s="1179"/>
      <c r="AB155" s="1102"/>
      <c r="AC155" s="1085"/>
      <c r="AD155" s="1102"/>
      <c r="AE155" s="1017"/>
      <c r="AF155" s="1017"/>
    </row>
    <row r="156" spans="1:32" ht="12.75" customHeight="1">
      <c r="A156" s="1292"/>
      <c r="B156" s="1247"/>
      <c r="C156" s="1209"/>
      <c r="D156" s="1209"/>
      <c r="E156" s="1209"/>
      <c r="F156" s="1209"/>
      <c r="G156" s="1213"/>
      <c r="H156" s="494">
        <f>H152+H154</f>
        <v>5586827</v>
      </c>
      <c r="I156" s="1194" t="s">
        <v>294</v>
      </c>
      <c r="J156" s="1122">
        <f>J152+J154</f>
        <v>3683850</v>
      </c>
      <c r="K156" s="1122">
        <f aca="true" t="shared" si="70" ref="K156:T156">K152+K154</f>
        <v>2655686</v>
      </c>
      <c r="L156" s="1122">
        <f t="shared" si="70"/>
        <v>0</v>
      </c>
      <c r="M156" s="1122">
        <f t="shared" si="70"/>
        <v>2655686</v>
      </c>
      <c r="N156" s="1122">
        <f t="shared" si="70"/>
        <v>1028164</v>
      </c>
      <c r="O156" s="1094">
        <f t="shared" si="70"/>
        <v>1028164</v>
      </c>
      <c r="P156" s="1122">
        <f t="shared" si="70"/>
        <v>0</v>
      </c>
      <c r="Q156" s="1122">
        <f t="shared" si="70"/>
        <v>0</v>
      </c>
      <c r="R156" s="1122">
        <f t="shared" si="70"/>
        <v>0</v>
      </c>
      <c r="S156" s="1094">
        <f t="shared" si="70"/>
        <v>1028164</v>
      </c>
      <c r="T156" s="996">
        <f t="shared" si="70"/>
        <v>0</v>
      </c>
      <c r="U156" s="1179">
        <f aca="true" t="shared" si="71" ref="U156:AF156">U152+U154</f>
        <v>1902977</v>
      </c>
      <c r="V156" s="1122">
        <f t="shared" si="71"/>
        <v>1316204</v>
      </c>
      <c r="W156" s="1094">
        <f t="shared" si="71"/>
        <v>586773</v>
      </c>
      <c r="X156" s="1122">
        <f t="shared" si="71"/>
        <v>0</v>
      </c>
      <c r="Y156" s="996">
        <f t="shared" si="71"/>
        <v>0</v>
      </c>
      <c r="Z156" s="1488">
        <f t="shared" si="71"/>
        <v>0</v>
      </c>
      <c r="AA156" s="1179">
        <f t="shared" si="71"/>
        <v>0</v>
      </c>
      <c r="AB156" s="1122">
        <f t="shared" si="71"/>
        <v>0</v>
      </c>
      <c r="AC156" s="1094">
        <f t="shared" si="71"/>
        <v>0</v>
      </c>
      <c r="AD156" s="1122">
        <f t="shared" si="71"/>
        <v>0</v>
      </c>
      <c r="AE156" s="996">
        <f t="shared" si="71"/>
        <v>0</v>
      </c>
      <c r="AF156" s="996">
        <f t="shared" si="71"/>
        <v>0</v>
      </c>
    </row>
    <row r="157" spans="1:32" ht="13.5" customHeight="1" thickBot="1">
      <c r="A157" s="1293"/>
      <c r="B157" s="1247"/>
      <c r="C157" s="1210"/>
      <c r="D157" s="1210"/>
      <c r="E157" s="1210"/>
      <c r="F157" s="1210"/>
      <c r="G157" s="1214"/>
      <c r="H157" s="495">
        <f>H153+H155</f>
        <v>3971890</v>
      </c>
      <c r="I157" s="1421"/>
      <c r="J157" s="1123"/>
      <c r="K157" s="1123"/>
      <c r="L157" s="1123"/>
      <c r="M157" s="1123"/>
      <c r="N157" s="1123"/>
      <c r="O157" s="1121"/>
      <c r="P157" s="1123"/>
      <c r="Q157" s="1123"/>
      <c r="R157" s="1123"/>
      <c r="S157" s="1121"/>
      <c r="T157" s="995"/>
      <c r="U157" s="1180"/>
      <c r="V157" s="1123"/>
      <c r="W157" s="1121"/>
      <c r="X157" s="1123"/>
      <c r="Y157" s="995"/>
      <c r="Z157" s="1489"/>
      <c r="AA157" s="1180"/>
      <c r="AB157" s="1123"/>
      <c r="AC157" s="1121"/>
      <c r="AD157" s="1123"/>
      <c r="AE157" s="995"/>
      <c r="AF157" s="995"/>
    </row>
    <row r="158" spans="1:32" s="496" customFormat="1" ht="12.75" customHeight="1">
      <c r="A158" s="1241" t="s">
        <v>524</v>
      </c>
      <c r="B158" s="1242"/>
      <c r="C158" s="1229" t="s">
        <v>525</v>
      </c>
      <c r="D158" s="1230"/>
      <c r="E158" s="1230"/>
      <c r="F158" s="1230"/>
      <c r="G158" s="1231"/>
      <c r="H158" s="482">
        <f>H164+H176+H194+H206+H218+H230</f>
        <v>35368780</v>
      </c>
      <c r="I158" s="1240" t="s">
        <v>292</v>
      </c>
      <c r="J158" s="1093">
        <f>J164+J176+J194+J206+J218+J230</f>
        <v>26516483</v>
      </c>
      <c r="K158" s="1093">
        <f aca="true" t="shared" si="72" ref="K158:T158">K164+K176+K194+K206+K218+K230</f>
        <v>19528187</v>
      </c>
      <c r="L158" s="1093">
        <f t="shared" si="72"/>
        <v>19528187</v>
      </c>
      <c r="M158" s="1093">
        <f t="shared" si="72"/>
        <v>0</v>
      </c>
      <c r="N158" s="1093">
        <f t="shared" si="72"/>
        <v>6988296</v>
      </c>
      <c r="O158" s="1093">
        <f t="shared" si="72"/>
        <v>0</v>
      </c>
      <c r="P158" s="1093">
        <f t="shared" si="72"/>
        <v>6988296</v>
      </c>
      <c r="Q158" s="1093">
        <f t="shared" si="72"/>
        <v>0</v>
      </c>
      <c r="R158" s="1093">
        <f t="shared" si="72"/>
        <v>6988296</v>
      </c>
      <c r="S158" s="1093">
        <f t="shared" si="72"/>
        <v>0</v>
      </c>
      <c r="T158" s="1019">
        <f t="shared" si="72"/>
        <v>19528187</v>
      </c>
      <c r="U158" s="1152">
        <f aca="true" t="shared" si="73" ref="U158:AF158">U164+U176+U194+U206+U218+U230</f>
        <v>21604495</v>
      </c>
      <c r="V158" s="1093">
        <f t="shared" si="73"/>
        <v>15681776</v>
      </c>
      <c r="W158" s="1093">
        <f t="shared" si="73"/>
        <v>0</v>
      </c>
      <c r="X158" s="1093">
        <f t="shared" si="73"/>
        <v>5922719</v>
      </c>
      <c r="Y158" s="1019">
        <f t="shared" si="73"/>
        <v>0</v>
      </c>
      <c r="Z158" s="1464">
        <f t="shared" si="73"/>
        <v>7330589</v>
      </c>
      <c r="AA158" s="1152">
        <f t="shared" si="73"/>
        <v>501041</v>
      </c>
      <c r="AB158" s="1093">
        <f t="shared" si="73"/>
        <v>375781</v>
      </c>
      <c r="AC158" s="1093">
        <f t="shared" si="73"/>
        <v>0</v>
      </c>
      <c r="AD158" s="1093">
        <f t="shared" si="73"/>
        <v>125260</v>
      </c>
      <c r="AE158" s="1019">
        <f t="shared" si="73"/>
        <v>0</v>
      </c>
      <c r="AF158" s="1019">
        <f t="shared" si="73"/>
        <v>375781</v>
      </c>
    </row>
    <row r="159" spans="1:32" s="496" customFormat="1" ht="12.75" customHeight="1">
      <c r="A159" s="1243"/>
      <c r="B159" s="1242"/>
      <c r="C159" s="1232"/>
      <c r="D159" s="1233"/>
      <c r="E159" s="1233"/>
      <c r="F159" s="1233"/>
      <c r="G159" s="1234"/>
      <c r="H159" s="482">
        <f>H165+H177+H195+H207+H219+H231</f>
        <v>25917920</v>
      </c>
      <c r="I159" s="1246"/>
      <c r="J159" s="1088"/>
      <c r="K159" s="1088"/>
      <c r="L159" s="1088"/>
      <c r="M159" s="1088"/>
      <c r="N159" s="1088"/>
      <c r="O159" s="1088"/>
      <c r="P159" s="1088"/>
      <c r="Q159" s="1088"/>
      <c r="R159" s="1088"/>
      <c r="S159" s="1088"/>
      <c r="T159" s="1020"/>
      <c r="U159" s="1153"/>
      <c r="V159" s="1088"/>
      <c r="W159" s="1088"/>
      <c r="X159" s="1088"/>
      <c r="Y159" s="1020"/>
      <c r="Z159" s="1465"/>
      <c r="AA159" s="1153"/>
      <c r="AB159" s="1088"/>
      <c r="AC159" s="1088"/>
      <c r="AD159" s="1088"/>
      <c r="AE159" s="1020"/>
      <c r="AF159" s="1020"/>
    </row>
    <row r="160" spans="1:32" s="496" customFormat="1" ht="12.75" customHeight="1">
      <c r="A160" s="1244"/>
      <c r="B160" s="1245"/>
      <c r="C160" s="1232"/>
      <c r="D160" s="1233"/>
      <c r="E160" s="1233"/>
      <c r="F160" s="1233"/>
      <c r="G160" s="1234"/>
      <c r="H160" s="482">
        <f>H166+H178+H196+H208+H220+H232</f>
        <v>24599747</v>
      </c>
      <c r="I160" s="1223" t="s">
        <v>293</v>
      </c>
      <c r="J160" s="1088">
        <f>J166+J178+J196+J208+J220+J232</f>
        <v>7586137</v>
      </c>
      <c r="K160" s="1088">
        <f aca="true" t="shared" si="74" ref="K160:T160">K166+K178+K196+K208+K220+K232</f>
        <v>5339638</v>
      </c>
      <c r="L160" s="1088">
        <f t="shared" si="74"/>
        <v>5339638</v>
      </c>
      <c r="M160" s="1088">
        <f t="shared" si="74"/>
        <v>0</v>
      </c>
      <c r="N160" s="1088">
        <f t="shared" si="74"/>
        <v>2246499</v>
      </c>
      <c r="O160" s="1088">
        <f t="shared" si="74"/>
        <v>0</v>
      </c>
      <c r="P160" s="1088">
        <f t="shared" si="74"/>
        <v>2246499</v>
      </c>
      <c r="Q160" s="1088">
        <f t="shared" si="74"/>
        <v>0</v>
      </c>
      <c r="R160" s="1088">
        <f t="shared" si="74"/>
        <v>2246499</v>
      </c>
      <c r="S160" s="1088">
        <f t="shared" si="74"/>
        <v>0</v>
      </c>
      <c r="T160" s="1020">
        <f t="shared" si="74"/>
        <v>5339638</v>
      </c>
      <c r="U160" s="1153">
        <f aca="true" t="shared" si="75" ref="U160:AF160">U166+U178+U196+U208+U220+U232</f>
        <v>0</v>
      </c>
      <c r="V160" s="1088">
        <f t="shared" si="75"/>
        <v>0</v>
      </c>
      <c r="W160" s="1088">
        <f t="shared" si="75"/>
        <v>0</v>
      </c>
      <c r="X160" s="1088">
        <f t="shared" si="75"/>
        <v>0</v>
      </c>
      <c r="Y160" s="1020">
        <f t="shared" si="75"/>
        <v>0</v>
      </c>
      <c r="Z160" s="1465">
        <f t="shared" si="75"/>
        <v>14180286</v>
      </c>
      <c r="AA160" s="1153">
        <f t="shared" si="75"/>
        <v>0</v>
      </c>
      <c r="AB160" s="1088">
        <f t="shared" si="75"/>
        <v>0</v>
      </c>
      <c r="AC160" s="1088">
        <f t="shared" si="75"/>
        <v>0</v>
      </c>
      <c r="AD160" s="1088">
        <f t="shared" si="75"/>
        <v>0</v>
      </c>
      <c r="AE160" s="1020">
        <f t="shared" si="75"/>
        <v>0</v>
      </c>
      <c r="AF160" s="1020">
        <f t="shared" si="75"/>
        <v>0</v>
      </c>
    </row>
    <row r="161" spans="1:32" s="496" customFormat="1" ht="12.75" customHeight="1">
      <c r="A161" s="1244"/>
      <c r="B161" s="1245"/>
      <c r="C161" s="1232"/>
      <c r="D161" s="1233"/>
      <c r="E161" s="1233"/>
      <c r="F161" s="1233"/>
      <c r="G161" s="1234"/>
      <c r="H161" s="482">
        <f>H167+H179+H197+H209+H221+H233</f>
        <v>17580492</v>
      </c>
      <c r="I161" s="1239"/>
      <c r="J161" s="1088"/>
      <c r="K161" s="1088"/>
      <c r="L161" s="1088"/>
      <c r="M161" s="1088"/>
      <c r="N161" s="1088"/>
      <c r="O161" s="1088"/>
      <c r="P161" s="1088"/>
      <c r="Q161" s="1088"/>
      <c r="R161" s="1088"/>
      <c r="S161" s="1088"/>
      <c r="T161" s="1020"/>
      <c r="U161" s="1153"/>
      <c r="V161" s="1088"/>
      <c r="W161" s="1088"/>
      <c r="X161" s="1088"/>
      <c r="Y161" s="1020"/>
      <c r="Z161" s="1465"/>
      <c r="AA161" s="1153"/>
      <c r="AB161" s="1088"/>
      <c r="AC161" s="1088"/>
      <c r="AD161" s="1088"/>
      <c r="AE161" s="1020"/>
      <c r="AF161" s="1020"/>
    </row>
    <row r="162" spans="1:32" s="496" customFormat="1" ht="12.75" customHeight="1">
      <c r="A162" s="1244"/>
      <c r="B162" s="1245"/>
      <c r="C162" s="1232"/>
      <c r="D162" s="1233"/>
      <c r="E162" s="1233"/>
      <c r="F162" s="1233"/>
      <c r="G162" s="1234"/>
      <c r="H162" s="481">
        <f>H158+H160</f>
        <v>59968527</v>
      </c>
      <c r="I162" s="1223" t="s">
        <v>294</v>
      </c>
      <c r="J162" s="1088">
        <f>J158+J160</f>
        <v>34102620</v>
      </c>
      <c r="K162" s="1088">
        <f aca="true" t="shared" si="76" ref="K162:T162">K158+K160</f>
        <v>24867825</v>
      </c>
      <c r="L162" s="1088">
        <f t="shared" si="76"/>
        <v>24867825</v>
      </c>
      <c r="M162" s="1088">
        <f t="shared" si="76"/>
        <v>0</v>
      </c>
      <c r="N162" s="1088">
        <f t="shared" si="76"/>
        <v>9234795</v>
      </c>
      <c r="O162" s="1088">
        <f t="shared" si="76"/>
        <v>0</v>
      </c>
      <c r="P162" s="1088">
        <f t="shared" si="76"/>
        <v>9234795</v>
      </c>
      <c r="Q162" s="1088">
        <f t="shared" si="76"/>
        <v>0</v>
      </c>
      <c r="R162" s="1088">
        <f t="shared" si="76"/>
        <v>9234795</v>
      </c>
      <c r="S162" s="1088">
        <f t="shared" si="76"/>
        <v>0</v>
      </c>
      <c r="T162" s="1020">
        <f t="shared" si="76"/>
        <v>24867825</v>
      </c>
      <c r="U162" s="1153">
        <f aca="true" t="shared" si="77" ref="U162:AF162">U158+U160</f>
        <v>21604495</v>
      </c>
      <c r="V162" s="1088">
        <f t="shared" si="77"/>
        <v>15681776</v>
      </c>
      <c r="W162" s="1088">
        <f t="shared" si="77"/>
        <v>0</v>
      </c>
      <c r="X162" s="1088">
        <f t="shared" si="77"/>
        <v>5922719</v>
      </c>
      <c r="Y162" s="1020">
        <f t="shared" si="77"/>
        <v>0</v>
      </c>
      <c r="Z162" s="1465">
        <f t="shared" si="77"/>
        <v>21510875</v>
      </c>
      <c r="AA162" s="1153">
        <f t="shared" si="77"/>
        <v>501041</v>
      </c>
      <c r="AB162" s="1088">
        <f t="shared" si="77"/>
        <v>375781</v>
      </c>
      <c r="AC162" s="1088">
        <f t="shared" si="77"/>
        <v>0</v>
      </c>
      <c r="AD162" s="1088">
        <f t="shared" si="77"/>
        <v>125260</v>
      </c>
      <c r="AE162" s="1020">
        <f t="shared" si="77"/>
        <v>0</v>
      </c>
      <c r="AF162" s="1020">
        <f t="shared" si="77"/>
        <v>375781</v>
      </c>
    </row>
    <row r="163" spans="1:32" s="496" customFormat="1" ht="13.5" customHeight="1" thickBot="1">
      <c r="A163" s="1244"/>
      <c r="B163" s="1245"/>
      <c r="C163" s="1235"/>
      <c r="D163" s="1236"/>
      <c r="E163" s="1236"/>
      <c r="F163" s="1236"/>
      <c r="G163" s="1237"/>
      <c r="H163" s="482">
        <f>H159+H161</f>
        <v>43498412</v>
      </c>
      <c r="I163" s="1238"/>
      <c r="J163" s="1120"/>
      <c r="K163" s="1120"/>
      <c r="L163" s="1120"/>
      <c r="M163" s="1120"/>
      <c r="N163" s="1120"/>
      <c r="O163" s="1120"/>
      <c r="P163" s="1120"/>
      <c r="Q163" s="1120"/>
      <c r="R163" s="1120"/>
      <c r="S163" s="1120"/>
      <c r="T163" s="994"/>
      <c r="U163" s="1178"/>
      <c r="V163" s="1120"/>
      <c r="W163" s="1120"/>
      <c r="X163" s="1120"/>
      <c r="Y163" s="994"/>
      <c r="Z163" s="1490"/>
      <c r="AA163" s="1178"/>
      <c r="AB163" s="1120"/>
      <c r="AC163" s="1120"/>
      <c r="AD163" s="1120"/>
      <c r="AE163" s="994"/>
      <c r="AF163" s="994"/>
    </row>
    <row r="164" spans="1:32" s="496" customFormat="1" ht="12.75" customHeight="1">
      <c r="A164" s="1261"/>
      <c r="B164" s="1215" t="s">
        <v>526</v>
      </c>
      <c r="C164" s="1229" t="s">
        <v>527</v>
      </c>
      <c r="D164" s="1230"/>
      <c r="E164" s="1230"/>
      <c r="F164" s="1230"/>
      <c r="G164" s="1231"/>
      <c r="H164" s="482">
        <f>H170</f>
        <v>7629040</v>
      </c>
      <c r="I164" s="1240" t="s">
        <v>292</v>
      </c>
      <c r="J164" s="1093">
        <f>J170</f>
        <v>5721776</v>
      </c>
      <c r="K164" s="1093">
        <f aca="true" t="shared" si="78" ref="K164:T164">K170</f>
        <v>4291334</v>
      </c>
      <c r="L164" s="1093">
        <f t="shared" si="78"/>
        <v>4291334</v>
      </c>
      <c r="M164" s="1093">
        <f t="shared" si="78"/>
        <v>0</v>
      </c>
      <c r="N164" s="1093">
        <f t="shared" si="78"/>
        <v>1430442</v>
      </c>
      <c r="O164" s="1093">
        <f t="shared" si="78"/>
        <v>0</v>
      </c>
      <c r="P164" s="1093">
        <f t="shared" si="78"/>
        <v>1430442</v>
      </c>
      <c r="Q164" s="1093">
        <f t="shared" si="78"/>
        <v>0</v>
      </c>
      <c r="R164" s="1093">
        <f t="shared" si="78"/>
        <v>1430442</v>
      </c>
      <c r="S164" s="1093">
        <f t="shared" si="78"/>
        <v>0</v>
      </c>
      <c r="T164" s="1019">
        <f t="shared" si="78"/>
        <v>4291334</v>
      </c>
      <c r="U164" s="1152">
        <f aca="true" t="shared" si="79" ref="U164:AF164">U170</f>
        <v>1907256</v>
      </c>
      <c r="V164" s="1093">
        <f t="shared" si="79"/>
        <v>1430440</v>
      </c>
      <c r="W164" s="1093">
        <f t="shared" si="79"/>
        <v>0</v>
      </c>
      <c r="X164" s="1093">
        <f t="shared" si="79"/>
        <v>476816</v>
      </c>
      <c r="Y164" s="1019">
        <f t="shared" si="79"/>
        <v>0</v>
      </c>
      <c r="Z164" s="1464">
        <f t="shared" si="79"/>
        <v>1430440</v>
      </c>
      <c r="AA164" s="1152">
        <f t="shared" si="79"/>
        <v>0</v>
      </c>
      <c r="AB164" s="1093">
        <f t="shared" si="79"/>
        <v>0</v>
      </c>
      <c r="AC164" s="1093">
        <f t="shared" si="79"/>
        <v>0</v>
      </c>
      <c r="AD164" s="1093">
        <f t="shared" si="79"/>
        <v>0</v>
      </c>
      <c r="AE164" s="1019">
        <f t="shared" si="79"/>
        <v>0</v>
      </c>
      <c r="AF164" s="1019">
        <f t="shared" si="79"/>
        <v>0</v>
      </c>
    </row>
    <row r="165" spans="1:32" s="496" customFormat="1" ht="12.75" customHeight="1">
      <c r="A165" s="1312"/>
      <c r="B165" s="1216"/>
      <c r="C165" s="1232"/>
      <c r="D165" s="1233"/>
      <c r="E165" s="1233"/>
      <c r="F165" s="1233"/>
      <c r="G165" s="1234"/>
      <c r="H165" s="482">
        <f>H171</f>
        <v>5721780</v>
      </c>
      <c r="I165" s="1239"/>
      <c r="J165" s="1088"/>
      <c r="K165" s="1088"/>
      <c r="L165" s="1088"/>
      <c r="M165" s="1088"/>
      <c r="N165" s="1088"/>
      <c r="O165" s="1088"/>
      <c r="P165" s="1088"/>
      <c r="Q165" s="1088"/>
      <c r="R165" s="1088"/>
      <c r="S165" s="1088"/>
      <c r="T165" s="1020"/>
      <c r="U165" s="1153"/>
      <c r="V165" s="1088"/>
      <c r="W165" s="1088"/>
      <c r="X165" s="1088"/>
      <c r="Y165" s="1020"/>
      <c r="Z165" s="1465"/>
      <c r="AA165" s="1153"/>
      <c r="AB165" s="1088"/>
      <c r="AC165" s="1088"/>
      <c r="AD165" s="1088"/>
      <c r="AE165" s="1020"/>
      <c r="AF165" s="1020"/>
    </row>
    <row r="166" spans="1:32" s="496" customFormat="1" ht="12.75" customHeight="1">
      <c r="A166" s="1313"/>
      <c r="B166" s="1217"/>
      <c r="C166" s="1232"/>
      <c r="D166" s="1233"/>
      <c r="E166" s="1233"/>
      <c r="F166" s="1233"/>
      <c r="G166" s="1234"/>
      <c r="H166" s="482">
        <f>H172</f>
        <v>-8</v>
      </c>
      <c r="I166" s="1223" t="s">
        <v>293</v>
      </c>
      <c r="J166" s="1087">
        <f>J172</f>
        <v>0</v>
      </c>
      <c r="K166" s="1087">
        <f aca="true" t="shared" si="80" ref="K166:T166">K172</f>
        <v>0</v>
      </c>
      <c r="L166" s="1087">
        <f t="shared" si="80"/>
        <v>0</v>
      </c>
      <c r="M166" s="1087">
        <f t="shared" si="80"/>
        <v>0</v>
      </c>
      <c r="N166" s="1087">
        <f t="shared" si="80"/>
        <v>0</v>
      </c>
      <c r="O166" s="1087">
        <f t="shared" si="80"/>
        <v>0</v>
      </c>
      <c r="P166" s="1087">
        <f t="shared" si="80"/>
        <v>0</v>
      </c>
      <c r="Q166" s="1087">
        <f t="shared" si="80"/>
        <v>0</v>
      </c>
      <c r="R166" s="1087">
        <f t="shared" si="80"/>
        <v>0</v>
      </c>
      <c r="S166" s="1087">
        <f t="shared" si="80"/>
        <v>0</v>
      </c>
      <c r="T166" s="1021">
        <f t="shared" si="80"/>
        <v>0</v>
      </c>
      <c r="U166" s="1154">
        <f aca="true" t="shared" si="81" ref="U166:AF166">U172</f>
        <v>0</v>
      </c>
      <c r="V166" s="1087">
        <f t="shared" si="81"/>
        <v>0</v>
      </c>
      <c r="W166" s="1087">
        <f t="shared" si="81"/>
        <v>0</v>
      </c>
      <c r="X166" s="1087">
        <f t="shared" si="81"/>
        <v>0</v>
      </c>
      <c r="Y166" s="1021">
        <f t="shared" si="81"/>
        <v>0</v>
      </c>
      <c r="Z166" s="1482">
        <f t="shared" si="81"/>
        <v>0</v>
      </c>
      <c r="AA166" s="1154">
        <f t="shared" si="81"/>
        <v>0</v>
      </c>
      <c r="AB166" s="1087">
        <f t="shared" si="81"/>
        <v>0</v>
      </c>
      <c r="AC166" s="1087">
        <f t="shared" si="81"/>
        <v>0</v>
      </c>
      <c r="AD166" s="1087">
        <f t="shared" si="81"/>
        <v>0</v>
      </c>
      <c r="AE166" s="1021">
        <f t="shared" si="81"/>
        <v>0</v>
      </c>
      <c r="AF166" s="1021">
        <f t="shared" si="81"/>
        <v>0</v>
      </c>
    </row>
    <row r="167" spans="1:32" s="496" customFormat="1" ht="12.75">
      <c r="A167" s="1313"/>
      <c r="B167" s="1217"/>
      <c r="C167" s="1232"/>
      <c r="D167" s="1233"/>
      <c r="E167" s="1233"/>
      <c r="F167" s="1233"/>
      <c r="G167" s="1234"/>
      <c r="H167" s="482">
        <f>H173</f>
        <v>-6</v>
      </c>
      <c r="I167" s="1239"/>
      <c r="J167" s="1088"/>
      <c r="K167" s="1088"/>
      <c r="L167" s="1088"/>
      <c r="M167" s="1088"/>
      <c r="N167" s="1088"/>
      <c r="O167" s="1088"/>
      <c r="P167" s="1088"/>
      <c r="Q167" s="1088"/>
      <c r="R167" s="1088"/>
      <c r="S167" s="1088"/>
      <c r="T167" s="1020"/>
      <c r="U167" s="1153"/>
      <c r="V167" s="1088"/>
      <c r="W167" s="1088"/>
      <c r="X167" s="1088"/>
      <c r="Y167" s="1020"/>
      <c r="Z167" s="1465"/>
      <c r="AA167" s="1153"/>
      <c r="AB167" s="1088"/>
      <c r="AC167" s="1088"/>
      <c r="AD167" s="1088"/>
      <c r="AE167" s="1020"/>
      <c r="AF167" s="1020"/>
    </row>
    <row r="168" spans="1:32" s="496" customFormat="1" ht="12.75" customHeight="1">
      <c r="A168" s="1313"/>
      <c r="B168" s="1217"/>
      <c r="C168" s="1232"/>
      <c r="D168" s="1233"/>
      <c r="E168" s="1233"/>
      <c r="F168" s="1233"/>
      <c r="G168" s="1234"/>
      <c r="H168" s="481">
        <f>H164+H166</f>
        <v>7629032</v>
      </c>
      <c r="I168" s="1238" t="s">
        <v>294</v>
      </c>
      <c r="J168" s="1087">
        <f>J164+J166</f>
        <v>5721776</v>
      </c>
      <c r="K168" s="1087">
        <f aca="true" t="shared" si="82" ref="K168:T168">K164+K166</f>
        <v>4291334</v>
      </c>
      <c r="L168" s="1087">
        <f t="shared" si="82"/>
        <v>4291334</v>
      </c>
      <c r="M168" s="1087">
        <f t="shared" si="82"/>
        <v>0</v>
      </c>
      <c r="N168" s="1087">
        <f t="shared" si="82"/>
        <v>1430442</v>
      </c>
      <c r="O168" s="1087">
        <f t="shared" si="82"/>
        <v>0</v>
      </c>
      <c r="P168" s="1087">
        <f t="shared" si="82"/>
        <v>1430442</v>
      </c>
      <c r="Q168" s="1087">
        <f t="shared" si="82"/>
        <v>0</v>
      </c>
      <c r="R168" s="1087">
        <f t="shared" si="82"/>
        <v>1430442</v>
      </c>
      <c r="S168" s="1087">
        <f t="shared" si="82"/>
        <v>0</v>
      </c>
      <c r="T168" s="1021">
        <f t="shared" si="82"/>
        <v>4291334</v>
      </c>
      <c r="U168" s="1154">
        <f aca="true" t="shared" si="83" ref="U168:AF168">U164+U166</f>
        <v>1907256</v>
      </c>
      <c r="V168" s="1087">
        <f t="shared" si="83"/>
        <v>1430440</v>
      </c>
      <c r="W168" s="1087">
        <f t="shared" si="83"/>
        <v>0</v>
      </c>
      <c r="X168" s="1087">
        <f t="shared" si="83"/>
        <v>476816</v>
      </c>
      <c r="Y168" s="1021">
        <f t="shared" si="83"/>
        <v>0</v>
      </c>
      <c r="Z168" s="1482">
        <f t="shared" si="83"/>
        <v>1430440</v>
      </c>
      <c r="AA168" s="1154">
        <f t="shared" si="83"/>
        <v>0</v>
      </c>
      <c r="AB168" s="1087">
        <f t="shared" si="83"/>
        <v>0</v>
      </c>
      <c r="AC168" s="1087">
        <f t="shared" si="83"/>
        <v>0</v>
      </c>
      <c r="AD168" s="1087">
        <f t="shared" si="83"/>
        <v>0</v>
      </c>
      <c r="AE168" s="1021">
        <f t="shared" si="83"/>
        <v>0</v>
      </c>
      <c r="AF168" s="1021">
        <f t="shared" si="83"/>
        <v>0</v>
      </c>
    </row>
    <row r="169" spans="1:32" s="496" customFormat="1" ht="13.5" customHeight="1" thickBot="1">
      <c r="A169" s="1314"/>
      <c r="B169" s="1218"/>
      <c r="C169" s="1235"/>
      <c r="D169" s="1236"/>
      <c r="E169" s="1236"/>
      <c r="F169" s="1236"/>
      <c r="G169" s="1237"/>
      <c r="H169" s="482">
        <f>H165+H167</f>
        <v>5721774</v>
      </c>
      <c r="I169" s="1224"/>
      <c r="J169" s="1091"/>
      <c r="K169" s="1091"/>
      <c r="L169" s="1091"/>
      <c r="M169" s="1091"/>
      <c r="N169" s="1091"/>
      <c r="O169" s="1091"/>
      <c r="P169" s="1091"/>
      <c r="Q169" s="1091"/>
      <c r="R169" s="1091"/>
      <c r="S169" s="1091"/>
      <c r="T169" s="1022"/>
      <c r="U169" s="1155"/>
      <c r="V169" s="1091"/>
      <c r="W169" s="1091"/>
      <c r="X169" s="1091"/>
      <c r="Y169" s="1022"/>
      <c r="Z169" s="1466"/>
      <c r="AA169" s="1155"/>
      <c r="AB169" s="1091"/>
      <c r="AC169" s="1091"/>
      <c r="AD169" s="1091"/>
      <c r="AE169" s="1022"/>
      <c r="AF169" s="1022"/>
    </row>
    <row r="170" spans="1:32" ht="12.75" customHeight="1">
      <c r="A170" s="1272" t="s">
        <v>534</v>
      </c>
      <c r="B170" s="1215"/>
      <c r="C170" s="1196" t="s">
        <v>528</v>
      </c>
      <c r="D170" s="1433">
        <v>23</v>
      </c>
      <c r="E170" s="1294" t="s">
        <v>527</v>
      </c>
      <c r="F170" s="1294" t="s">
        <v>529</v>
      </c>
      <c r="G170" s="1328" t="s">
        <v>883</v>
      </c>
      <c r="H170" s="497">
        <v>7629040</v>
      </c>
      <c r="I170" s="1265" t="s">
        <v>292</v>
      </c>
      <c r="J170" s="1142">
        <f>K170+N170</f>
        <v>5721776</v>
      </c>
      <c r="K170" s="1142">
        <f>L170+M170</f>
        <v>4291334</v>
      </c>
      <c r="L170" s="1092">
        <v>4291334</v>
      </c>
      <c r="M170" s="1092">
        <v>0</v>
      </c>
      <c r="N170" s="1142">
        <f>O170+P170+Q170</f>
        <v>1430442</v>
      </c>
      <c r="O170" s="1092">
        <v>0</v>
      </c>
      <c r="P170" s="1092">
        <v>1430442</v>
      </c>
      <c r="Q170" s="1092">
        <v>0</v>
      </c>
      <c r="R170" s="1092">
        <v>1430442</v>
      </c>
      <c r="S170" s="1092">
        <v>0</v>
      </c>
      <c r="T170" s="1007">
        <v>4291334</v>
      </c>
      <c r="U170" s="1156">
        <f>V170+W170+X170+Y170</f>
        <v>1907256</v>
      </c>
      <c r="V170" s="1092">
        <v>1430440</v>
      </c>
      <c r="W170" s="1092">
        <v>0</v>
      </c>
      <c r="X170" s="1092">
        <v>476816</v>
      </c>
      <c r="Y170" s="1023">
        <v>0</v>
      </c>
      <c r="Z170" s="1468">
        <v>1430440</v>
      </c>
      <c r="AA170" s="1156">
        <f>AB170+AC170+AD170+AE170</f>
        <v>0</v>
      </c>
      <c r="AB170" s="1092">
        <v>0</v>
      </c>
      <c r="AC170" s="1092">
        <v>0</v>
      </c>
      <c r="AD170" s="1092">
        <v>0</v>
      </c>
      <c r="AE170" s="1023">
        <v>0</v>
      </c>
      <c r="AF170" s="1007">
        <v>0</v>
      </c>
    </row>
    <row r="171" spans="1:32" ht="12.75" customHeight="1">
      <c r="A171" s="1306"/>
      <c r="B171" s="1247"/>
      <c r="C171" s="1269"/>
      <c r="D171" s="1269"/>
      <c r="E171" s="1208"/>
      <c r="F171" s="1208"/>
      <c r="G171" s="1212"/>
      <c r="H171" s="497">
        <v>5721780</v>
      </c>
      <c r="I171" s="1195"/>
      <c r="J171" s="1117"/>
      <c r="K171" s="1117"/>
      <c r="L171" s="1086"/>
      <c r="M171" s="1086"/>
      <c r="N171" s="1117"/>
      <c r="O171" s="1086"/>
      <c r="P171" s="1086"/>
      <c r="Q171" s="1086"/>
      <c r="R171" s="1086"/>
      <c r="S171" s="1086"/>
      <c r="T171" s="1002"/>
      <c r="U171" s="1157"/>
      <c r="V171" s="1086"/>
      <c r="W171" s="1086"/>
      <c r="X171" s="1086"/>
      <c r="Y171" s="1044"/>
      <c r="Z171" s="1472"/>
      <c r="AA171" s="1157"/>
      <c r="AB171" s="1086"/>
      <c r="AC171" s="1086"/>
      <c r="AD171" s="1086"/>
      <c r="AE171" s="1044"/>
      <c r="AF171" s="1002"/>
    </row>
    <row r="172" spans="1:32" ht="12.75" customHeight="1">
      <c r="A172" s="1292"/>
      <c r="B172" s="1209"/>
      <c r="C172" s="1270"/>
      <c r="D172" s="1270"/>
      <c r="E172" s="1209"/>
      <c r="F172" s="1209"/>
      <c r="G172" s="1213"/>
      <c r="H172" s="497">
        <v>-8</v>
      </c>
      <c r="I172" s="1194" t="s">
        <v>293</v>
      </c>
      <c r="J172" s="1094">
        <f>K172+N172</f>
        <v>0</v>
      </c>
      <c r="K172" s="1094">
        <f>L172+M172</f>
        <v>0</v>
      </c>
      <c r="L172" s="1086">
        <v>0</v>
      </c>
      <c r="M172" s="1086">
        <v>0</v>
      </c>
      <c r="N172" s="1094">
        <f>O172+P172+Q172</f>
        <v>0</v>
      </c>
      <c r="O172" s="1086">
        <v>0</v>
      </c>
      <c r="P172" s="1086">
        <v>0</v>
      </c>
      <c r="Q172" s="1086">
        <v>0</v>
      </c>
      <c r="R172" s="1086">
        <v>0</v>
      </c>
      <c r="S172" s="1086">
        <v>0</v>
      </c>
      <c r="T172" s="1002">
        <v>0</v>
      </c>
      <c r="U172" s="1147">
        <f>V172+W172+X172+Y172</f>
        <v>0</v>
      </c>
      <c r="V172" s="1085">
        <v>0</v>
      </c>
      <c r="W172" s="1086">
        <v>0</v>
      </c>
      <c r="X172" s="1086">
        <v>0</v>
      </c>
      <c r="Y172" s="1044">
        <v>0</v>
      </c>
      <c r="Z172" s="1472">
        <v>0</v>
      </c>
      <c r="AA172" s="1147">
        <f>AB172+AC172+AD172+AE172</f>
        <v>0</v>
      </c>
      <c r="AB172" s="1085">
        <v>0</v>
      </c>
      <c r="AC172" s="1086">
        <v>0</v>
      </c>
      <c r="AD172" s="1086">
        <v>0</v>
      </c>
      <c r="AE172" s="1044">
        <v>0</v>
      </c>
      <c r="AF172" s="1002">
        <v>0</v>
      </c>
    </row>
    <row r="173" spans="1:32" ht="12.75" customHeight="1">
      <c r="A173" s="1292"/>
      <c r="B173" s="1209"/>
      <c r="C173" s="1270"/>
      <c r="D173" s="1270"/>
      <c r="E173" s="1209"/>
      <c r="F173" s="1209"/>
      <c r="G173" s="1213"/>
      <c r="H173" s="497">
        <v>-6</v>
      </c>
      <c r="I173" s="1432"/>
      <c r="J173" s="1117"/>
      <c r="K173" s="1117"/>
      <c r="L173" s="1118"/>
      <c r="M173" s="1118"/>
      <c r="N173" s="1117"/>
      <c r="O173" s="1118"/>
      <c r="P173" s="1118"/>
      <c r="Q173" s="1118"/>
      <c r="R173" s="1118"/>
      <c r="S173" s="1118"/>
      <c r="T173" s="998"/>
      <c r="U173" s="1157"/>
      <c r="V173" s="1086"/>
      <c r="W173" s="1118"/>
      <c r="X173" s="1118"/>
      <c r="Y173" s="998"/>
      <c r="Z173" s="1491"/>
      <c r="AA173" s="1157"/>
      <c r="AB173" s="1086"/>
      <c r="AC173" s="1118"/>
      <c r="AD173" s="1118"/>
      <c r="AE173" s="998"/>
      <c r="AF173" s="998"/>
    </row>
    <row r="174" spans="1:32" ht="12.75" customHeight="1">
      <c r="A174" s="1292"/>
      <c r="B174" s="1209"/>
      <c r="C174" s="1270"/>
      <c r="D174" s="1270"/>
      <c r="E174" s="1209"/>
      <c r="F174" s="1209"/>
      <c r="G174" s="1213"/>
      <c r="H174" s="483">
        <f>H170+H172</f>
        <v>7629032</v>
      </c>
      <c r="I174" s="1194" t="s">
        <v>294</v>
      </c>
      <c r="J174" s="1117">
        <f>J170+J172</f>
        <v>5721776</v>
      </c>
      <c r="K174" s="1117">
        <f aca="true" t="shared" si="84" ref="K174:T174">K170+K172</f>
        <v>4291334</v>
      </c>
      <c r="L174" s="1117">
        <f t="shared" si="84"/>
        <v>4291334</v>
      </c>
      <c r="M174" s="1117">
        <f t="shared" si="84"/>
        <v>0</v>
      </c>
      <c r="N174" s="1117">
        <f t="shared" si="84"/>
        <v>1430442</v>
      </c>
      <c r="O174" s="1117">
        <f t="shared" si="84"/>
        <v>0</v>
      </c>
      <c r="P174" s="1117">
        <f t="shared" si="84"/>
        <v>1430442</v>
      </c>
      <c r="Q174" s="1117">
        <f t="shared" si="84"/>
        <v>0</v>
      </c>
      <c r="R174" s="1117">
        <f t="shared" si="84"/>
        <v>1430442</v>
      </c>
      <c r="S174" s="1117">
        <f t="shared" si="84"/>
        <v>0</v>
      </c>
      <c r="T174" s="1225">
        <f t="shared" si="84"/>
        <v>4291334</v>
      </c>
      <c r="U174" s="1157">
        <f aca="true" t="shared" si="85" ref="U174:AF174">U170+U172</f>
        <v>1907256</v>
      </c>
      <c r="V174" s="1117">
        <f t="shared" si="85"/>
        <v>1430440</v>
      </c>
      <c r="W174" s="1117">
        <f t="shared" si="85"/>
        <v>0</v>
      </c>
      <c r="X174" s="1117">
        <f t="shared" si="85"/>
        <v>476816</v>
      </c>
      <c r="Y174" s="997">
        <f t="shared" si="85"/>
        <v>0</v>
      </c>
      <c r="Z174" s="1474">
        <f t="shared" si="85"/>
        <v>1430440</v>
      </c>
      <c r="AA174" s="1157">
        <f t="shared" si="85"/>
        <v>0</v>
      </c>
      <c r="AB174" s="1117">
        <f t="shared" si="85"/>
        <v>0</v>
      </c>
      <c r="AC174" s="1117">
        <f t="shared" si="85"/>
        <v>0</v>
      </c>
      <c r="AD174" s="1117">
        <f t="shared" si="85"/>
        <v>0</v>
      </c>
      <c r="AE174" s="997">
        <f t="shared" si="85"/>
        <v>0</v>
      </c>
      <c r="AF174" s="1225">
        <f t="shared" si="85"/>
        <v>0</v>
      </c>
    </row>
    <row r="175" spans="1:32" ht="13.5" customHeight="1" thickBot="1">
      <c r="A175" s="1293"/>
      <c r="B175" s="1210"/>
      <c r="C175" s="1271"/>
      <c r="D175" s="1271"/>
      <c r="E175" s="1210"/>
      <c r="F175" s="1210"/>
      <c r="G175" s="1214"/>
      <c r="H175" s="483">
        <f>H171+H173</f>
        <v>5721774</v>
      </c>
      <c r="I175" s="1434"/>
      <c r="J175" s="1119"/>
      <c r="K175" s="1119"/>
      <c r="L175" s="1119"/>
      <c r="M175" s="1119"/>
      <c r="N175" s="1119"/>
      <c r="O175" s="1119"/>
      <c r="P175" s="1119"/>
      <c r="Q175" s="1119"/>
      <c r="R175" s="1119"/>
      <c r="S175" s="1119"/>
      <c r="T175" s="1431"/>
      <c r="U175" s="1177"/>
      <c r="V175" s="1119"/>
      <c r="W175" s="1119"/>
      <c r="X175" s="1119"/>
      <c r="Y175" s="999"/>
      <c r="Z175" s="1492"/>
      <c r="AA175" s="1177"/>
      <c r="AB175" s="1119"/>
      <c r="AC175" s="1119"/>
      <c r="AD175" s="1119"/>
      <c r="AE175" s="999"/>
      <c r="AF175" s="1431"/>
    </row>
    <row r="176" spans="1:32" s="496" customFormat="1" ht="12.75" customHeight="1">
      <c r="A176" s="1312"/>
      <c r="B176" s="1247" t="s">
        <v>530</v>
      </c>
      <c r="C176" s="1232" t="s">
        <v>531</v>
      </c>
      <c r="D176" s="1233"/>
      <c r="E176" s="1233"/>
      <c r="F176" s="1233"/>
      <c r="G176" s="1234"/>
      <c r="H176" s="482">
        <f>H182+H188</f>
        <v>10200470</v>
      </c>
      <c r="I176" s="1238" t="s">
        <v>292</v>
      </c>
      <c r="J176" s="1106">
        <f>J182+J188</f>
        <v>6148200</v>
      </c>
      <c r="K176" s="1106">
        <f aca="true" t="shared" si="86" ref="K176:T176">K182+K188</f>
        <v>4251980</v>
      </c>
      <c r="L176" s="1106">
        <f t="shared" si="86"/>
        <v>4251980</v>
      </c>
      <c r="M176" s="1106">
        <f t="shared" si="86"/>
        <v>0</v>
      </c>
      <c r="N176" s="1106">
        <f t="shared" si="86"/>
        <v>1896220</v>
      </c>
      <c r="O176" s="1106">
        <f t="shared" si="86"/>
        <v>0</v>
      </c>
      <c r="P176" s="1106">
        <f t="shared" si="86"/>
        <v>1896220</v>
      </c>
      <c r="Q176" s="1106">
        <f t="shared" si="86"/>
        <v>0</v>
      </c>
      <c r="R176" s="1106">
        <f t="shared" si="86"/>
        <v>1896220</v>
      </c>
      <c r="S176" s="1106">
        <f t="shared" si="86"/>
        <v>0</v>
      </c>
      <c r="T176" s="1009">
        <f t="shared" si="86"/>
        <v>4251980</v>
      </c>
      <c r="U176" s="1167">
        <f aca="true" t="shared" si="87" ref="U176:AF176">U182+U188</f>
        <v>9155423</v>
      </c>
      <c r="V176" s="1106">
        <f t="shared" si="87"/>
        <v>6344974</v>
      </c>
      <c r="W176" s="1106">
        <f t="shared" si="87"/>
        <v>0</v>
      </c>
      <c r="X176" s="1106">
        <f t="shared" si="87"/>
        <v>2810449</v>
      </c>
      <c r="Y176" s="1009">
        <f t="shared" si="87"/>
        <v>0</v>
      </c>
      <c r="Z176" s="1493">
        <f t="shared" si="87"/>
        <v>216750</v>
      </c>
      <c r="AA176" s="1167">
        <f t="shared" si="87"/>
        <v>0</v>
      </c>
      <c r="AB176" s="1106">
        <f t="shared" si="87"/>
        <v>0</v>
      </c>
      <c r="AC176" s="1106">
        <f t="shared" si="87"/>
        <v>0</v>
      </c>
      <c r="AD176" s="1106">
        <f t="shared" si="87"/>
        <v>0</v>
      </c>
      <c r="AE176" s="1009">
        <f t="shared" si="87"/>
        <v>0</v>
      </c>
      <c r="AF176" s="1009">
        <f t="shared" si="87"/>
        <v>0</v>
      </c>
    </row>
    <row r="177" spans="1:32" s="496" customFormat="1" ht="12.75" customHeight="1">
      <c r="A177" s="1312"/>
      <c r="B177" s="1216"/>
      <c r="C177" s="1232"/>
      <c r="D177" s="1233"/>
      <c r="E177" s="1233"/>
      <c r="F177" s="1233"/>
      <c r="G177" s="1234"/>
      <c r="H177" s="481">
        <f>H183+H189</f>
        <v>7041690</v>
      </c>
      <c r="I177" s="1239"/>
      <c r="J177" s="1088"/>
      <c r="K177" s="1088"/>
      <c r="L177" s="1088"/>
      <c r="M177" s="1088"/>
      <c r="N177" s="1088"/>
      <c r="O177" s="1088"/>
      <c r="P177" s="1088"/>
      <c r="Q177" s="1088"/>
      <c r="R177" s="1088"/>
      <c r="S177" s="1088"/>
      <c r="T177" s="1020"/>
      <c r="U177" s="1153"/>
      <c r="V177" s="1088"/>
      <c r="W177" s="1088"/>
      <c r="X177" s="1088"/>
      <c r="Y177" s="1020"/>
      <c r="Z177" s="1465"/>
      <c r="AA177" s="1153"/>
      <c r="AB177" s="1088"/>
      <c r="AC177" s="1088"/>
      <c r="AD177" s="1088"/>
      <c r="AE177" s="1020"/>
      <c r="AF177" s="1020"/>
    </row>
    <row r="178" spans="1:32" s="496" customFormat="1" ht="12.75">
      <c r="A178" s="1313"/>
      <c r="B178" s="1217"/>
      <c r="C178" s="1232"/>
      <c r="D178" s="1233"/>
      <c r="E178" s="1233"/>
      <c r="F178" s="1233"/>
      <c r="G178" s="1234"/>
      <c r="H178" s="481">
        <f>H184+H190</f>
        <v>14569362</v>
      </c>
      <c r="I178" s="1223" t="s">
        <v>293</v>
      </c>
      <c r="J178" s="1087">
        <f>J184+J190</f>
        <v>5705838</v>
      </c>
      <c r="K178" s="1087">
        <f aca="true" t="shared" si="88" ref="K178:T178">K184+K190</f>
        <v>3929407</v>
      </c>
      <c r="L178" s="1087">
        <f t="shared" si="88"/>
        <v>3929407</v>
      </c>
      <c r="M178" s="1087">
        <f t="shared" si="88"/>
        <v>0</v>
      </c>
      <c r="N178" s="1087">
        <f t="shared" si="88"/>
        <v>1776431</v>
      </c>
      <c r="O178" s="1087">
        <f t="shared" si="88"/>
        <v>0</v>
      </c>
      <c r="P178" s="1087">
        <f t="shared" si="88"/>
        <v>1776431</v>
      </c>
      <c r="Q178" s="1087">
        <f t="shared" si="88"/>
        <v>0</v>
      </c>
      <c r="R178" s="1087">
        <f t="shared" si="88"/>
        <v>1776431</v>
      </c>
      <c r="S178" s="1087">
        <f t="shared" si="88"/>
        <v>0</v>
      </c>
      <c r="T178" s="1021">
        <f t="shared" si="88"/>
        <v>3929407</v>
      </c>
      <c r="U178" s="1154">
        <f aca="true" t="shared" si="89" ref="U178:AF178">U184+U190</f>
        <v>0</v>
      </c>
      <c r="V178" s="1087">
        <f t="shared" si="89"/>
        <v>0</v>
      </c>
      <c r="W178" s="1087">
        <f t="shared" si="89"/>
        <v>0</v>
      </c>
      <c r="X178" s="1087">
        <f t="shared" si="89"/>
        <v>0</v>
      </c>
      <c r="Y178" s="1021">
        <f t="shared" si="89"/>
        <v>0</v>
      </c>
      <c r="Z178" s="1482">
        <f t="shared" si="89"/>
        <v>11957323</v>
      </c>
      <c r="AA178" s="1154">
        <f t="shared" si="89"/>
        <v>0</v>
      </c>
      <c r="AB178" s="1087">
        <f t="shared" si="89"/>
        <v>0</v>
      </c>
      <c r="AC178" s="1087">
        <f t="shared" si="89"/>
        <v>0</v>
      </c>
      <c r="AD178" s="1087">
        <f t="shared" si="89"/>
        <v>0</v>
      </c>
      <c r="AE178" s="1021">
        <f t="shared" si="89"/>
        <v>0</v>
      </c>
      <c r="AF178" s="1021">
        <f t="shared" si="89"/>
        <v>0</v>
      </c>
    </row>
    <row r="179" spans="1:32" s="496" customFormat="1" ht="12.75">
      <c r="A179" s="1313"/>
      <c r="B179" s="1217"/>
      <c r="C179" s="1232"/>
      <c r="D179" s="1233"/>
      <c r="E179" s="1233"/>
      <c r="F179" s="1233"/>
      <c r="G179" s="1234"/>
      <c r="H179" s="481">
        <f>H185+H191</f>
        <v>10057701</v>
      </c>
      <c r="I179" s="1239"/>
      <c r="J179" s="1088"/>
      <c r="K179" s="1088"/>
      <c r="L179" s="1088"/>
      <c r="M179" s="1088"/>
      <c r="N179" s="1088"/>
      <c r="O179" s="1088"/>
      <c r="P179" s="1088"/>
      <c r="Q179" s="1088"/>
      <c r="R179" s="1088"/>
      <c r="S179" s="1088"/>
      <c r="T179" s="1020"/>
      <c r="U179" s="1153"/>
      <c r="V179" s="1088"/>
      <c r="W179" s="1088"/>
      <c r="X179" s="1088"/>
      <c r="Y179" s="1020"/>
      <c r="Z179" s="1465"/>
      <c r="AA179" s="1153"/>
      <c r="AB179" s="1088"/>
      <c r="AC179" s="1088"/>
      <c r="AD179" s="1088"/>
      <c r="AE179" s="1020"/>
      <c r="AF179" s="1020"/>
    </row>
    <row r="180" spans="1:32" s="496" customFormat="1" ht="12.75">
      <c r="A180" s="1313"/>
      <c r="B180" s="1217"/>
      <c r="C180" s="1232"/>
      <c r="D180" s="1233"/>
      <c r="E180" s="1233"/>
      <c r="F180" s="1233"/>
      <c r="G180" s="1234"/>
      <c r="H180" s="481">
        <f>H176+H178</f>
        <v>24769832</v>
      </c>
      <c r="I180" s="1223" t="s">
        <v>294</v>
      </c>
      <c r="J180" s="1087">
        <f>J176+J178</f>
        <v>11854038</v>
      </c>
      <c r="K180" s="1087">
        <f aca="true" t="shared" si="90" ref="K180:T180">K176+K178</f>
        <v>8181387</v>
      </c>
      <c r="L180" s="1087">
        <f t="shared" si="90"/>
        <v>8181387</v>
      </c>
      <c r="M180" s="1087">
        <f t="shared" si="90"/>
        <v>0</v>
      </c>
      <c r="N180" s="1087">
        <f t="shared" si="90"/>
        <v>3672651</v>
      </c>
      <c r="O180" s="1087">
        <f t="shared" si="90"/>
        <v>0</v>
      </c>
      <c r="P180" s="1087">
        <f t="shared" si="90"/>
        <v>3672651</v>
      </c>
      <c r="Q180" s="1087">
        <f t="shared" si="90"/>
        <v>0</v>
      </c>
      <c r="R180" s="1087">
        <f t="shared" si="90"/>
        <v>3672651</v>
      </c>
      <c r="S180" s="1087">
        <f t="shared" si="90"/>
        <v>0</v>
      </c>
      <c r="T180" s="1021">
        <f t="shared" si="90"/>
        <v>8181387</v>
      </c>
      <c r="U180" s="1154">
        <f aca="true" t="shared" si="91" ref="U180:AF180">U176+U178</f>
        <v>9155423</v>
      </c>
      <c r="V180" s="1087">
        <f t="shared" si="91"/>
        <v>6344974</v>
      </c>
      <c r="W180" s="1087">
        <f t="shared" si="91"/>
        <v>0</v>
      </c>
      <c r="X180" s="1087">
        <f t="shared" si="91"/>
        <v>2810449</v>
      </c>
      <c r="Y180" s="1021">
        <f t="shared" si="91"/>
        <v>0</v>
      </c>
      <c r="Z180" s="1482">
        <f t="shared" si="91"/>
        <v>12174073</v>
      </c>
      <c r="AA180" s="1154">
        <f t="shared" si="91"/>
        <v>0</v>
      </c>
      <c r="AB180" s="1087">
        <f t="shared" si="91"/>
        <v>0</v>
      </c>
      <c r="AC180" s="1087">
        <f t="shared" si="91"/>
        <v>0</v>
      </c>
      <c r="AD180" s="1087">
        <f t="shared" si="91"/>
        <v>0</v>
      </c>
      <c r="AE180" s="1021">
        <f t="shared" si="91"/>
        <v>0</v>
      </c>
      <c r="AF180" s="1021">
        <f t="shared" si="91"/>
        <v>0</v>
      </c>
    </row>
    <row r="181" spans="1:32" s="496" customFormat="1" ht="13.5" thickBot="1">
      <c r="A181" s="1314"/>
      <c r="B181" s="1218"/>
      <c r="C181" s="1235"/>
      <c r="D181" s="1236"/>
      <c r="E181" s="1236"/>
      <c r="F181" s="1236"/>
      <c r="G181" s="1237"/>
      <c r="H181" s="482">
        <f>H177+H179</f>
        <v>17099391</v>
      </c>
      <c r="I181" s="1224"/>
      <c r="J181" s="1091"/>
      <c r="K181" s="1091"/>
      <c r="L181" s="1091"/>
      <c r="M181" s="1091"/>
      <c r="N181" s="1091"/>
      <c r="O181" s="1091"/>
      <c r="P181" s="1091"/>
      <c r="Q181" s="1091"/>
      <c r="R181" s="1091"/>
      <c r="S181" s="1091"/>
      <c r="T181" s="1022"/>
      <c r="U181" s="1155"/>
      <c r="V181" s="1091"/>
      <c r="W181" s="1091"/>
      <c r="X181" s="1091"/>
      <c r="Y181" s="1022"/>
      <c r="Z181" s="1466"/>
      <c r="AA181" s="1155"/>
      <c r="AB181" s="1091"/>
      <c r="AC181" s="1091"/>
      <c r="AD181" s="1091"/>
      <c r="AE181" s="1022"/>
      <c r="AF181" s="1022"/>
    </row>
    <row r="182" spans="1:32" ht="12.75">
      <c r="A182" s="1321" t="s">
        <v>538</v>
      </c>
      <c r="B182" s="1323"/>
      <c r="C182" s="1326" t="s">
        <v>703</v>
      </c>
      <c r="D182" s="1326"/>
      <c r="E182" s="1283" t="s">
        <v>880</v>
      </c>
      <c r="F182" s="1283" t="s">
        <v>532</v>
      </c>
      <c r="G182" s="1307" t="s">
        <v>533</v>
      </c>
      <c r="H182" s="497">
        <v>8756900</v>
      </c>
      <c r="I182" s="1195" t="s">
        <v>292</v>
      </c>
      <c r="J182" s="1142">
        <f>K182+N182</f>
        <v>5166570</v>
      </c>
      <c r="K182" s="1286">
        <f>L182+M182</f>
        <v>3515760</v>
      </c>
      <c r="L182" s="1096">
        <v>3515760</v>
      </c>
      <c r="M182" s="1096">
        <v>0</v>
      </c>
      <c r="N182" s="1286">
        <f>O182+P182+Q182</f>
        <v>1650810</v>
      </c>
      <c r="O182" s="1096">
        <v>0</v>
      </c>
      <c r="P182" s="1092">
        <v>1650810</v>
      </c>
      <c r="Q182" s="1096">
        <v>0</v>
      </c>
      <c r="R182" s="1092">
        <v>1650810</v>
      </c>
      <c r="S182" s="1096">
        <v>0</v>
      </c>
      <c r="T182" s="1007">
        <v>3515760</v>
      </c>
      <c r="U182" s="1156">
        <f>V182+W182+X182+Y182</f>
        <v>7504924</v>
      </c>
      <c r="V182" s="1096">
        <v>5107100</v>
      </c>
      <c r="W182" s="1096">
        <v>0</v>
      </c>
      <c r="X182" s="1092">
        <v>2397824</v>
      </c>
      <c r="Y182" s="1028">
        <v>0</v>
      </c>
      <c r="Z182" s="1494">
        <v>178860</v>
      </c>
      <c r="AA182" s="1156">
        <f>AB182+AC182+AD182+AE182</f>
        <v>0</v>
      </c>
      <c r="AB182" s="1096">
        <v>0</v>
      </c>
      <c r="AC182" s="1096">
        <v>0</v>
      </c>
      <c r="AD182" s="1092">
        <v>0</v>
      </c>
      <c r="AE182" s="1028">
        <v>0</v>
      </c>
      <c r="AF182" s="1007">
        <v>0</v>
      </c>
    </row>
    <row r="183" spans="1:32" ht="12.75">
      <c r="A183" s="1321"/>
      <c r="B183" s="1323"/>
      <c r="C183" s="1326"/>
      <c r="D183" s="1326"/>
      <c r="E183" s="1320"/>
      <c r="F183" s="1284"/>
      <c r="G183" s="1516"/>
      <c r="H183" s="497">
        <v>5959010</v>
      </c>
      <c r="I183" s="1304"/>
      <c r="J183" s="1117"/>
      <c r="K183" s="1140"/>
      <c r="L183" s="1097"/>
      <c r="M183" s="1097"/>
      <c r="N183" s="1140"/>
      <c r="O183" s="1097"/>
      <c r="P183" s="1086"/>
      <c r="Q183" s="1097"/>
      <c r="R183" s="1086"/>
      <c r="S183" s="1097"/>
      <c r="T183" s="1002"/>
      <c r="U183" s="1157"/>
      <c r="V183" s="1097"/>
      <c r="W183" s="1097"/>
      <c r="X183" s="1086"/>
      <c r="Y183" s="1012"/>
      <c r="Z183" s="1495"/>
      <c r="AA183" s="1157"/>
      <c r="AB183" s="1097"/>
      <c r="AC183" s="1097"/>
      <c r="AD183" s="1086"/>
      <c r="AE183" s="1012"/>
      <c r="AF183" s="1002"/>
    </row>
    <row r="184" spans="1:32" ht="12.75">
      <c r="A184" s="1321"/>
      <c r="B184" s="1323"/>
      <c r="C184" s="1326"/>
      <c r="D184" s="1326"/>
      <c r="E184" s="1285"/>
      <c r="F184" s="1284"/>
      <c r="G184" s="1309"/>
      <c r="H184" s="497">
        <v>12508203</v>
      </c>
      <c r="I184" s="1304" t="s">
        <v>293</v>
      </c>
      <c r="J184" s="1094">
        <f>K184+N184</f>
        <v>5036966</v>
      </c>
      <c r="K184" s="1114">
        <f>L184+M184</f>
        <v>3427751</v>
      </c>
      <c r="L184" s="1086">
        <v>3427751</v>
      </c>
      <c r="M184" s="1086">
        <v>0</v>
      </c>
      <c r="N184" s="1114">
        <f>O184+P184+Q184</f>
        <v>1609215</v>
      </c>
      <c r="O184" s="1086">
        <v>0</v>
      </c>
      <c r="P184" s="1086">
        <v>1609215</v>
      </c>
      <c r="Q184" s="1086">
        <v>0</v>
      </c>
      <c r="R184" s="1086">
        <v>1609215</v>
      </c>
      <c r="S184" s="1086">
        <v>0</v>
      </c>
      <c r="T184" s="985">
        <v>3427751</v>
      </c>
      <c r="U184" s="1147">
        <f>V184+W184+X184+Y184</f>
        <v>0</v>
      </c>
      <c r="V184" s="1098">
        <v>0</v>
      </c>
      <c r="W184" s="1086">
        <v>0</v>
      </c>
      <c r="X184" s="1086">
        <v>0</v>
      </c>
      <c r="Y184" s="1044">
        <v>0</v>
      </c>
      <c r="Z184" s="1495">
        <v>10552403</v>
      </c>
      <c r="AA184" s="1147">
        <f>AB184+AC184+AD184+AE184</f>
        <v>0</v>
      </c>
      <c r="AB184" s="1098">
        <v>0</v>
      </c>
      <c r="AC184" s="1086">
        <v>0</v>
      </c>
      <c r="AD184" s="1086">
        <v>0</v>
      </c>
      <c r="AE184" s="1044">
        <v>0</v>
      </c>
      <c r="AF184" s="985">
        <v>0</v>
      </c>
    </row>
    <row r="185" spans="1:32" ht="12.75">
      <c r="A185" s="1321"/>
      <c r="B185" s="1323"/>
      <c r="C185" s="1326"/>
      <c r="D185" s="1326"/>
      <c r="E185" s="1285"/>
      <c r="F185" s="1284"/>
      <c r="G185" s="1309"/>
      <c r="H185" s="497">
        <v>8511832</v>
      </c>
      <c r="I185" s="1304"/>
      <c r="J185" s="1117"/>
      <c r="K185" s="1140"/>
      <c r="L185" s="1086"/>
      <c r="M185" s="1086"/>
      <c r="N185" s="1140"/>
      <c r="O185" s="1086"/>
      <c r="P185" s="1086"/>
      <c r="Q185" s="1086"/>
      <c r="R185" s="1086"/>
      <c r="S185" s="1086"/>
      <c r="T185" s="985"/>
      <c r="U185" s="1157"/>
      <c r="V185" s="1097"/>
      <c r="W185" s="1086"/>
      <c r="X185" s="1086"/>
      <c r="Y185" s="1044"/>
      <c r="Z185" s="1495"/>
      <c r="AA185" s="1157"/>
      <c r="AB185" s="1097"/>
      <c r="AC185" s="1086"/>
      <c r="AD185" s="1086"/>
      <c r="AE185" s="1044"/>
      <c r="AF185" s="985"/>
    </row>
    <row r="186" spans="1:32" ht="12.75">
      <c r="A186" s="1321"/>
      <c r="B186" s="1323"/>
      <c r="C186" s="1326"/>
      <c r="D186" s="1326"/>
      <c r="E186" s="1285"/>
      <c r="F186" s="1284"/>
      <c r="G186" s="1309"/>
      <c r="H186" s="483">
        <f>H182+H184</f>
        <v>21265103</v>
      </c>
      <c r="I186" s="1304" t="s">
        <v>294</v>
      </c>
      <c r="J186" s="1117">
        <f>J182+J184</f>
        <v>10203536</v>
      </c>
      <c r="K186" s="1117">
        <f aca="true" t="shared" si="92" ref="K186:T186">K182+K184</f>
        <v>6943511</v>
      </c>
      <c r="L186" s="1117">
        <f t="shared" si="92"/>
        <v>6943511</v>
      </c>
      <c r="M186" s="1117">
        <f t="shared" si="92"/>
        <v>0</v>
      </c>
      <c r="N186" s="1117">
        <f t="shared" si="92"/>
        <v>3260025</v>
      </c>
      <c r="O186" s="1117">
        <f t="shared" si="92"/>
        <v>0</v>
      </c>
      <c r="P186" s="1117">
        <f t="shared" si="92"/>
        <v>3260025</v>
      </c>
      <c r="Q186" s="1117">
        <f t="shared" si="92"/>
        <v>0</v>
      </c>
      <c r="R186" s="1117">
        <f t="shared" si="92"/>
        <v>3260025</v>
      </c>
      <c r="S186" s="1117">
        <f t="shared" si="92"/>
        <v>0</v>
      </c>
      <c r="T186" s="1225">
        <f t="shared" si="92"/>
        <v>6943511</v>
      </c>
      <c r="U186" s="1157">
        <f aca="true" t="shared" si="93" ref="U186:AF186">U182+U184</f>
        <v>7504924</v>
      </c>
      <c r="V186" s="1117">
        <f t="shared" si="93"/>
        <v>5107100</v>
      </c>
      <c r="W186" s="1117">
        <f t="shared" si="93"/>
        <v>0</v>
      </c>
      <c r="X186" s="1117">
        <f t="shared" si="93"/>
        <v>2397824</v>
      </c>
      <c r="Y186" s="997">
        <f t="shared" si="93"/>
        <v>0</v>
      </c>
      <c r="Z186" s="1474">
        <f t="shared" si="93"/>
        <v>10731263</v>
      </c>
      <c r="AA186" s="1157">
        <f t="shared" si="93"/>
        <v>0</v>
      </c>
      <c r="AB186" s="1117">
        <f t="shared" si="93"/>
        <v>0</v>
      </c>
      <c r="AC186" s="1117">
        <f t="shared" si="93"/>
        <v>0</v>
      </c>
      <c r="AD186" s="1117">
        <f t="shared" si="93"/>
        <v>0</v>
      </c>
      <c r="AE186" s="997">
        <f t="shared" si="93"/>
        <v>0</v>
      </c>
      <c r="AF186" s="1225">
        <f t="shared" si="93"/>
        <v>0</v>
      </c>
    </row>
    <row r="187" spans="1:32" ht="12.75">
      <c r="A187" s="1322"/>
      <c r="B187" s="1323"/>
      <c r="C187" s="1326"/>
      <c r="D187" s="1326"/>
      <c r="E187" s="1285"/>
      <c r="F187" s="1284"/>
      <c r="G187" s="1309"/>
      <c r="H187" s="483">
        <f>H183+H185</f>
        <v>14470842</v>
      </c>
      <c r="I187" s="1304"/>
      <c r="J187" s="1117"/>
      <c r="K187" s="1117"/>
      <c r="L187" s="1117"/>
      <c r="M187" s="1117"/>
      <c r="N187" s="1117"/>
      <c r="O187" s="1117"/>
      <c r="P187" s="1117"/>
      <c r="Q187" s="1117"/>
      <c r="R187" s="1117"/>
      <c r="S187" s="1117"/>
      <c r="T187" s="1225"/>
      <c r="U187" s="1157"/>
      <c r="V187" s="1117"/>
      <c r="W187" s="1117"/>
      <c r="X187" s="1117"/>
      <c r="Y187" s="997"/>
      <c r="Z187" s="1474"/>
      <c r="AA187" s="1157"/>
      <c r="AB187" s="1117"/>
      <c r="AC187" s="1117"/>
      <c r="AD187" s="1117"/>
      <c r="AE187" s="997"/>
      <c r="AF187" s="1225"/>
    </row>
    <row r="188" spans="1:32" ht="15.75" customHeight="1">
      <c r="A188" s="1272" t="s">
        <v>542</v>
      </c>
      <c r="B188" s="1323"/>
      <c r="C188" s="1326"/>
      <c r="D188" s="1326"/>
      <c r="E188" s="1283" t="s">
        <v>881</v>
      </c>
      <c r="F188" s="1284"/>
      <c r="G188" s="1307" t="s">
        <v>535</v>
      </c>
      <c r="H188" s="497">
        <v>1443570</v>
      </c>
      <c r="I188" s="1304" t="s">
        <v>292</v>
      </c>
      <c r="J188" s="1094">
        <f>K188+N188</f>
        <v>981630</v>
      </c>
      <c r="K188" s="1094">
        <f>L188+M188</f>
        <v>736220</v>
      </c>
      <c r="L188" s="1085">
        <v>736220</v>
      </c>
      <c r="M188" s="1085">
        <v>0</v>
      </c>
      <c r="N188" s="1094">
        <f>O188+P188+Q188</f>
        <v>245410</v>
      </c>
      <c r="O188" s="1085">
        <v>0</v>
      </c>
      <c r="P188" s="1085">
        <v>245410</v>
      </c>
      <c r="Q188" s="1085">
        <v>0</v>
      </c>
      <c r="R188" s="1085">
        <v>245410</v>
      </c>
      <c r="S188" s="1085">
        <v>0</v>
      </c>
      <c r="T188" s="984">
        <v>736220</v>
      </c>
      <c r="U188" s="1147">
        <f>V188+W188+X188+Y188</f>
        <v>1650499</v>
      </c>
      <c r="V188" s="1085">
        <v>1237874</v>
      </c>
      <c r="W188" s="1085">
        <v>0</v>
      </c>
      <c r="X188" s="1085">
        <v>412625</v>
      </c>
      <c r="Y188" s="1043">
        <v>0</v>
      </c>
      <c r="Z188" s="1496">
        <v>37890</v>
      </c>
      <c r="AA188" s="1147">
        <f>AB188+AC188+AD188+AE188</f>
        <v>0</v>
      </c>
      <c r="AB188" s="1085">
        <v>0</v>
      </c>
      <c r="AC188" s="1085">
        <v>0</v>
      </c>
      <c r="AD188" s="1085">
        <v>0</v>
      </c>
      <c r="AE188" s="1043">
        <v>0</v>
      </c>
      <c r="AF188" s="984">
        <v>0</v>
      </c>
    </row>
    <row r="189" spans="1:32" ht="12.75" customHeight="1">
      <c r="A189" s="1306"/>
      <c r="B189" s="1323"/>
      <c r="C189" s="1326"/>
      <c r="D189" s="1326"/>
      <c r="E189" s="1320"/>
      <c r="F189" s="1284"/>
      <c r="G189" s="1516"/>
      <c r="H189" s="497">
        <v>1082680</v>
      </c>
      <c r="I189" s="1304"/>
      <c r="J189" s="1319"/>
      <c r="K189" s="1319"/>
      <c r="L189" s="1116"/>
      <c r="M189" s="1116"/>
      <c r="N189" s="1319"/>
      <c r="O189" s="1116"/>
      <c r="P189" s="1116"/>
      <c r="Q189" s="1116"/>
      <c r="R189" s="1116"/>
      <c r="S189" s="1116"/>
      <c r="T189" s="1401"/>
      <c r="U189" s="1176"/>
      <c r="V189" s="1116"/>
      <c r="W189" s="1116"/>
      <c r="X189" s="1116"/>
      <c r="Y189" s="1000"/>
      <c r="Z189" s="1496"/>
      <c r="AA189" s="1176"/>
      <c r="AB189" s="1116"/>
      <c r="AC189" s="1116"/>
      <c r="AD189" s="1116"/>
      <c r="AE189" s="1000"/>
      <c r="AF189" s="984"/>
    </row>
    <row r="190" spans="1:32" ht="12.75">
      <c r="A190" s="1292"/>
      <c r="B190" s="1324"/>
      <c r="C190" s="1327"/>
      <c r="D190" s="1327"/>
      <c r="E190" s="1285"/>
      <c r="F190" s="1285"/>
      <c r="G190" s="1309"/>
      <c r="H190" s="497">
        <v>2061159</v>
      </c>
      <c r="I190" s="1304" t="s">
        <v>293</v>
      </c>
      <c r="J190" s="1094">
        <f>K190+N190</f>
        <v>668872</v>
      </c>
      <c r="K190" s="1094">
        <f>L190+M190</f>
        <v>501656</v>
      </c>
      <c r="L190" s="1098">
        <v>501656</v>
      </c>
      <c r="M190" s="1098">
        <v>0</v>
      </c>
      <c r="N190" s="1094">
        <f>O190+P190+Q190</f>
        <v>167216</v>
      </c>
      <c r="O190" s="1098">
        <v>0</v>
      </c>
      <c r="P190" s="1098">
        <v>167216</v>
      </c>
      <c r="Q190" s="1098">
        <v>0</v>
      </c>
      <c r="R190" s="1098">
        <v>167216</v>
      </c>
      <c r="S190" s="1098">
        <v>0</v>
      </c>
      <c r="T190" s="1310">
        <v>501656</v>
      </c>
      <c r="U190" s="1147">
        <f>V190+W190+X190+Y190</f>
        <v>0</v>
      </c>
      <c r="V190" s="1085">
        <v>0</v>
      </c>
      <c r="W190" s="1098">
        <v>0</v>
      </c>
      <c r="X190" s="1098">
        <v>0</v>
      </c>
      <c r="Y190" s="1013">
        <v>0</v>
      </c>
      <c r="Z190" s="1497">
        <v>1404920</v>
      </c>
      <c r="AA190" s="1147">
        <f>AB190+AC190+AD190+AE190</f>
        <v>0</v>
      </c>
      <c r="AB190" s="1085">
        <v>0</v>
      </c>
      <c r="AC190" s="1098">
        <v>0</v>
      </c>
      <c r="AD190" s="1098">
        <v>0</v>
      </c>
      <c r="AE190" s="1013">
        <v>0</v>
      </c>
      <c r="AF190" s="1310">
        <v>0</v>
      </c>
    </row>
    <row r="191" spans="1:32" ht="12.75" customHeight="1">
      <c r="A191" s="1292"/>
      <c r="B191" s="1324"/>
      <c r="C191" s="1327"/>
      <c r="D191" s="1327"/>
      <c r="E191" s="1285"/>
      <c r="F191" s="1285"/>
      <c r="G191" s="1309"/>
      <c r="H191" s="497">
        <v>1545869</v>
      </c>
      <c r="I191" s="1304"/>
      <c r="J191" s="1319"/>
      <c r="K191" s="1319"/>
      <c r="L191" s="1098"/>
      <c r="M191" s="1098"/>
      <c r="N191" s="1319"/>
      <c r="O191" s="1098"/>
      <c r="P191" s="1098"/>
      <c r="Q191" s="1098"/>
      <c r="R191" s="1098"/>
      <c r="S191" s="1098"/>
      <c r="T191" s="1310"/>
      <c r="U191" s="1176"/>
      <c r="V191" s="1116"/>
      <c r="W191" s="1098"/>
      <c r="X191" s="1098"/>
      <c r="Y191" s="1013"/>
      <c r="Z191" s="1497"/>
      <c r="AA191" s="1176"/>
      <c r="AB191" s="1116"/>
      <c r="AC191" s="1098"/>
      <c r="AD191" s="1098"/>
      <c r="AE191" s="1013"/>
      <c r="AF191" s="1310"/>
    </row>
    <row r="192" spans="1:32" ht="12.75">
      <c r="A192" s="1292"/>
      <c r="B192" s="1324"/>
      <c r="C192" s="1327"/>
      <c r="D192" s="1327"/>
      <c r="E192" s="1285"/>
      <c r="F192" s="1285"/>
      <c r="G192" s="1309"/>
      <c r="H192" s="483">
        <f>H188+H190</f>
        <v>3504729</v>
      </c>
      <c r="I192" s="1304" t="s">
        <v>294</v>
      </c>
      <c r="J192" s="1112">
        <f>J188+J190</f>
        <v>1650502</v>
      </c>
      <c r="K192" s="1112">
        <f aca="true" t="shared" si="94" ref="K192:T192">K188+K190</f>
        <v>1237876</v>
      </c>
      <c r="L192" s="1112">
        <f t="shared" si="94"/>
        <v>1237876</v>
      </c>
      <c r="M192" s="1112">
        <f t="shared" si="94"/>
        <v>0</v>
      </c>
      <c r="N192" s="1112">
        <f t="shared" si="94"/>
        <v>412626</v>
      </c>
      <c r="O192" s="1112">
        <f t="shared" si="94"/>
        <v>0</v>
      </c>
      <c r="P192" s="1112">
        <f t="shared" si="94"/>
        <v>412626</v>
      </c>
      <c r="Q192" s="1112">
        <f t="shared" si="94"/>
        <v>0</v>
      </c>
      <c r="R192" s="1112">
        <f t="shared" si="94"/>
        <v>412626</v>
      </c>
      <c r="S192" s="1112">
        <f t="shared" si="94"/>
        <v>0</v>
      </c>
      <c r="T192" s="1227">
        <f t="shared" si="94"/>
        <v>1237876</v>
      </c>
      <c r="U192" s="1172">
        <f aca="true" t="shared" si="95" ref="U192:AF192">U188+U190</f>
        <v>1650499</v>
      </c>
      <c r="V192" s="1112">
        <f t="shared" si="95"/>
        <v>1237874</v>
      </c>
      <c r="W192" s="1112">
        <f t="shared" si="95"/>
        <v>0</v>
      </c>
      <c r="X192" s="1112">
        <f t="shared" si="95"/>
        <v>412625</v>
      </c>
      <c r="Y192" s="1004">
        <f t="shared" si="95"/>
        <v>0</v>
      </c>
      <c r="Z192" s="1498">
        <f t="shared" si="95"/>
        <v>1442810</v>
      </c>
      <c r="AA192" s="1172">
        <f t="shared" si="95"/>
        <v>0</v>
      </c>
      <c r="AB192" s="1112">
        <f t="shared" si="95"/>
        <v>0</v>
      </c>
      <c r="AC192" s="1112">
        <f t="shared" si="95"/>
        <v>0</v>
      </c>
      <c r="AD192" s="1112">
        <f t="shared" si="95"/>
        <v>0</v>
      </c>
      <c r="AE192" s="1004">
        <f t="shared" si="95"/>
        <v>0</v>
      </c>
      <c r="AF192" s="1227">
        <f t="shared" si="95"/>
        <v>0</v>
      </c>
    </row>
    <row r="193" spans="1:32" ht="13.5" thickBot="1">
      <c r="A193" s="1293"/>
      <c r="B193" s="1325"/>
      <c r="C193" s="1327"/>
      <c r="D193" s="1327"/>
      <c r="E193" s="1285"/>
      <c r="F193" s="1285"/>
      <c r="G193" s="1309"/>
      <c r="H193" s="483">
        <f>H189+H191</f>
        <v>2628549</v>
      </c>
      <c r="I193" s="1194"/>
      <c r="J193" s="1113"/>
      <c r="K193" s="1113"/>
      <c r="L193" s="1113"/>
      <c r="M193" s="1113"/>
      <c r="N193" s="1113"/>
      <c r="O193" s="1113"/>
      <c r="P193" s="1113"/>
      <c r="Q193" s="1113"/>
      <c r="R193" s="1113"/>
      <c r="S193" s="1113"/>
      <c r="T193" s="1228"/>
      <c r="U193" s="1173"/>
      <c r="V193" s="1113"/>
      <c r="W193" s="1113"/>
      <c r="X193" s="1113"/>
      <c r="Y193" s="1005"/>
      <c r="Z193" s="1499"/>
      <c r="AA193" s="1173"/>
      <c r="AB193" s="1113"/>
      <c r="AC193" s="1113"/>
      <c r="AD193" s="1113"/>
      <c r="AE193" s="1005"/>
      <c r="AF193" s="1228"/>
    </row>
    <row r="194" spans="1:32" s="496" customFormat="1" ht="12.75">
      <c r="A194" s="1311"/>
      <c r="B194" s="1215" t="s">
        <v>536</v>
      </c>
      <c r="C194" s="1229" t="s">
        <v>537</v>
      </c>
      <c r="D194" s="1230"/>
      <c r="E194" s="1230"/>
      <c r="F194" s="1230"/>
      <c r="G194" s="1231"/>
      <c r="H194" s="481">
        <f>H200</f>
        <v>4922060</v>
      </c>
      <c r="I194" s="1240" t="s">
        <v>292</v>
      </c>
      <c r="J194" s="1093">
        <f>J200</f>
        <v>3691541</v>
      </c>
      <c r="K194" s="1093">
        <f aca="true" t="shared" si="96" ref="K194:T194">K200</f>
        <v>2768658</v>
      </c>
      <c r="L194" s="1093">
        <f t="shared" si="96"/>
        <v>2768658</v>
      </c>
      <c r="M194" s="1093">
        <f t="shared" si="96"/>
        <v>0</v>
      </c>
      <c r="N194" s="1093">
        <f t="shared" si="96"/>
        <v>922883</v>
      </c>
      <c r="O194" s="1093">
        <f t="shared" si="96"/>
        <v>0</v>
      </c>
      <c r="P194" s="1093">
        <f t="shared" si="96"/>
        <v>922883</v>
      </c>
      <c r="Q194" s="1093">
        <f t="shared" si="96"/>
        <v>0</v>
      </c>
      <c r="R194" s="1093">
        <f t="shared" si="96"/>
        <v>922883</v>
      </c>
      <c r="S194" s="1093">
        <f t="shared" si="96"/>
        <v>0</v>
      </c>
      <c r="T194" s="1019">
        <f t="shared" si="96"/>
        <v>2768658</v>
      </c>
      <c r="U194" s="1152">
        <f aca="true" t="shared" si="97" ref="U194:AF194">U200</f>
        <v>1230514</v>
      </c>
      <c r="V194" s="1093">
        <f t="shared" si="97"/>
        <v>922883</v>
      </c>
      <c r="W194" s="1093">
        <f t="shared" si="97"/>
        <v>0</v>
      </c>
      <c r="X194" s="1093">
        <f t="shared" si="97"/>
        <v>307631</v>
      </c>
      <c r="Y194" s="1019">
        <f t="shared" si="97"/>
        <v>0</v>
      </c>
      <c r="Z194" s="1464">
        <f t="shared" si="97"/>
        <v>922883</v>
      </c>
      <c r="AA194" s="1152">
        <f t="shared" si="97"/>
        <v>0</v>
      </c>
      <c r="AB194" s="1093">
        <f t="shared" si="97"/>
        <v>0</v>
      </c>
      <c r="AC194" s="1093">
        <f t="shared" si="97"/>
        <v>0</v>
      </c>
      <c r="AD194" s="1093">
        <f t="shared" si="97"/>
        <v>0</v>
      </c>
      <c r="AE194" s="1019">
        <f t="shared" si="97"/>
        <v>0</v>
      </c>
      <c r="AF194" s="1019">
        <f t="shared" si="97"/>
        <v>0</v>
      </c>
    </row>
    <row r="195" spans="1:32" s="496" customFormat="1" ht="12.75">
      <c r="A195" s="1312"/>
      <c r="B195" s="1262"/>
      <c r="C195" s="1232"/>
      <c r="D195" s="1233"/>
      <c r="E195" s="1233"/>
      <c r="F195" s="1233"/>
      <c r="G195" s="1234"/>
      <c r="H195" s="481">
        <f>H201</f>
        <v>3691540</v>
      </c>
      <c r="I195" s="1239"/>
      <c r="J195" s="1088"/>
      <c r="K195" s="1088"/>
      <c r="L195" s="1088"/>
      <c r="M195" s="1088"/>
      <c r="N195" s="1088"/>
      <c r="O195" s="1088"/>
      <c r="P195" s="1088"/>
      <c r="Q195" s="1088"/>
      <c r="R195" s="1088"/>
      <c r="S195" s="1088"/>
      <c r="T195" s="1020"/>
      <c r="U195" s="1153"/>
      <c r="V195" s="1088"/>
      <c r="W195" s="1088"/>
      <c r="X195" s="1088"/>
      <c r="Y195" s="1020"/>
      <c r="Z195" s="1465"/>
      <c r="AA195" s="1153"/>
      <c r="AB195" s="1088"/>
      <c r="AC195" s="1088"/>
      <c r="AD195" s="1088"/>
      <c r="AE195" s="1020"/>
      <c r="AF195" s="1020"/>
    </row>
    <row r="196" spans="1:32" s="496" customFormat="1" ht="12.75">
      <c r="A196" s="1312"/>
      <c r="B196" s="1263"/>
      <c r="C196" s="1232"/>
      <c r="D196" s="1233"/>
      <c r="E196" s="1233"/>
      <c r="F196" s="1233"/>
      <c r="G196" s="1234"/>
      <c r="H196" s="481">
        <f>H202</f>
        <v>-5</v>
      </c>
      <c r="I196" s="1223" t="s">
        <v>293</v>
      </c>
      <c r="J196" s="1087">
        <f>J202</f>
        <v>0</v>
      </c>
      <c r="K196" s="1087">
        <f aca="true" t="shared" si="98" ref="K196:T196">K202</f>
        <v>0</v>
      </c>
      <c r="L196" s="1087">
        <f t="shared" si="98"/>
        <v>0</v>
      </c>
      <c r="M196" s="1087">
        <f t="shared" si="98"/>
        <v>0</v>
      </c>
      <c r="N196" s="1087">
        <f t="shared" si="98"/>
        <v>0</v>
      </c>
      <c r="O196" s="1087">
        <f t="shared" si="98"/>
        <v>0</v>
      </c>
      <c r="P196" s="1087">
        <f t="shared" si="98"/>
        <v>0</v>
      </c>
      <c r="Q196" s="1087">
        <f t="shared" si="98"/>
        <v>0</v>
      </c>
      <c r="R196" s="1087">
        <f t="shared" si="98"/>
        <v>0</v>
      </c>
      <c r="S196" s="1087">
        <f t="shared" si="98"/>
        <v>0</v>
      </c>
      <c r="T196" s="1021">
        <f t="shared" si="98"/>
        <v>0</v>
      </c>
      <c r="U196" s="1154">
        <f aca="true" t="shared" si="99" ref="U196:AF196">U202</f>
        <v>0</v>
      </c>
      <c r="V196" s="1087">
        <f t="shared" si="99"/>
        <v>0</v>
      </c>
      <c r="W196" s="1087">
        <f t="shared" si="99"/>
        <v>0</v>
      </c>
      <c r="X196" s="1087">
        <f t="shared" si="99"/>
        <v>0</v>
      </c>
      <c r="Y196" s="1021">
        <f t="shared" si="99"/>
        <v>0</v>
      </c>
      <c r="Z196" s="1482">
        <f t="shared" si="99"/>
        <v>0</v>
      </c>
      <c r="AA196" s="1154">
        <f t="shared" si="99"/>
        <v>0</v>
      </c>
      <c r="AB196" s="1087">
        <f t="shared" si="99"/>
        <v>0</v>
      </c>
      <c r="AC196" s="1087">
        <f t="shared" si="99"/>
        <v>0</v>
      </c>
      <c r="AD196" s="1087">
        <f t="shared" si="99"/>
        <v>0</v>
      </c>
      <c r="AE196" s="1021">
        <f t="shared" si="99"/>
        <v>0</v>
      </c>
      <c r="AF196" s="1021">
        <f t="shared" si="99"/>
        <v>0</v>
      </c>
    </row>
    <row r="197" spans="1:32" s="496" customFormat="1" ht="12.75">
      <c r="A197" s="1312"/>
      <c r="B197" s="1263"/>
      <c r="C197" s="1232"/>
      <c r="D197" s="1233"/>
      <c r="E197" s="1233"/>
      <c r="F197" s="1233"/>
      <c r="G197" s="1234"/>
      <c r="H197" s="481">
        <f>H203</f>
        <v>1</v>
      </c>
      <c r="I197" s="1239"/>
      <c r="J197" s="1088"/>
      <c r="K197" s="1088"/>
      <c r="L197" s="1088"/>
      <c r="M197" s="1088"/>
      <c r="N197" s="1088"/>
      <c r="O197" s="1088"/>
      <c r="P197" s="1088"/>
      <c r="Q197" s="1088"/>
      <c r="R197" s="1088"/>
      <c r="S197" s="1088"/>
      <c r="T197" s="1020"/>
      <c r="U197" s="1153"/>
      <c r="V197" s="1088"/>
      <c r="W197" s="1088"/>
      <c r="X197" s="1088"/>
      <c r="Y197" s="1020"/>
      <c r="Z197" s="1465"/>
      <c r="AA197" s="1153"/>
      <c r="AB197" s="1088"/>
      <c r="AC197" s="1088"/>
      <c r="AD197" s="1088"/>
      <c r="AE197" s="1020"/>
      <c r="AF197" s="1020"/>
    </row>
    <row r="198" spans="1:32" s="496" customFormat="1" ht="12.75">
      <c r="A198" s="1312"/>
      <c r="B198" s="1263"/>
      <c r="C198" s="1232"/>
      <c r="D198" s="1233"/>
      <c r="E198" s="1233"/>
      <c r="F198" s="1233"/>
      <c r="G198" s="1234"/>
      <c r="H198" s="481">
        <f>H194+H196</f>
        <v>4922055</v>
      </c>
      <c r="I198" s="1223" t="s">
        <v>294</v>
      </c>
      <c r="J198" s="1087">
        <f>J194+J196</f>
        <v>3691541</v>
      </c>
      <c r="K198" s="1087">
        <f aca="true" t="shared" si="100" ref="K198:T198">K194+K196</f>
        <v>2768658</v>
      </c>
      <c r="L198" s="1087">
        <f t="shared" si="100"/>
        <v>2768658</v>
      </c>
      <c r="M198" s="1087">
        <f t="shared" si="100"/>
        <v>0</v>
      </c>
      <c r="N198" s="1087">
        <f t="shared" si="100"/>
        <v>922883</v>
      </c>
      <c r="O198" s="1087">
        <f t="shared" si="100"/>
        <v>0</v>
      </c>
      <c r="P198" s="1087">
        <f t="shared" si="100"/>
        <v>922883</v>
      </c>
      <c r="Q198" s="1087">
        <f t="shared" si="100"/>
        <v>0</v>
      </c>
      <c r="R198" s="1087">
        <f t="shared" si="100"/>
        <v>922883</v>
      </c>
      <c r="S198" s="1087">
        <f t="shared" si="100"/>
        <v>0</v>
      </c>
      <c r="T198" s="1021">
        <f t="shared" si="100"/>
        <v>2768658</v>
      </c>
      <c r="U198" s="1154">
        <f aca="true" t="shared" si="101" ref="U198:AF198">U194+U196</f>
        <v>1230514</v>
      </c>
      <c r="V198" s="1087">
        <f t="shared" si="101"/>
        <v>922883</v>
      </c>
      <c r="W198" s="1087">
        <f t="shared" si="101"/>
        <v>0</v>
      </c>
      <c r="X198" s="1087">
        <f t="shared" si="101"/>
        <v>307631</v>
      </c>
      <c r="Y198" s="1021">
        <f t="shared" si="101"/>
        <v>0</v>
      </c>
      <c r="Z198" s="1482">
        <f t="shared" si="101"/>
        <v>922883</v>
      </c>
      <c r="AA198" s="1154">
        <f t="shared" si="101"/>
        <v>0</v>
      </c>
      <c r="AB198" s="1087">
        <f t="shared" si="101"/>
        <v>0</v>
      </c>
      <c r="AC198" s="1087">
        <f t="shared" si="101"/>
        <v>0</v>
      </c>
      <c r="AD198" s="1087">
        <f t="shared" si="101"/>
        <v>0</v>
      </c>
      <c r="AE198" s="1021">
        <f t="shared" si="101"/>
        <v>0</v>
      </c>
      <c r="AF198" s="1021">
        <f t="shared" si="101"/>
        <v>0</v>
      </c>
    </row>
    <row r="199" spans="1:32" s="496" customFormat="1" ht="13.5" thickBot="1">
      <c r="A199" s="1454"/>
      <c r="B199" s="1264"/>
      <c r="C199" s="1235"/>
      <c r="D199" s="1236"/>
      <c r="E199" s="1236"/>
      <c r="F199" s="1236"/>
      <c r="G199" s="1237"/>
      <c r="H199" s="482">
        <f>H195+H197</f>
        <v>3691541</v>
      </c>
      <c r="I199" s="1224"/>
      <c r="J199" s="1091"/>
      <c r="K199" s="1091"/>
      <c r="L199" s="1091"/>
      <c r="M199" s="1091"/>
      <c r="N199" s="1091"/>
      <c r="O199" s="1091"/>
      <c r="P199" s="1091"/>
      <c r="Q199" s="1091"/>
      <c r="R199" s="1091"/>
      <c r="S199" s="1091"/>
      <c r="T199" s="1022"/>
      <c r="U199" s="1155"/>
      <c r="V199" s="1091"/>
      <c r="W199" s="1091"/>
      <c r="X199" s="1091"/>
      <c r="Y199" s="1022"/>
      <c r="Z199" s="1466"/>
      <c r="AA199" s="1155"/>
      <c r="AB199" s="1091"/>
      <c r="AC199" s="1091"/>
      <c r="AD199" s="1091"/>
      <c r="AE199" s="1022"/>
      <c r="AF199" s="1022"/>
    </row>
    <row r="200" spans="1:32" ht="12.75">
      <c r="A200" s="1272" t="s">
        <v>546</v>
      </c>
      <c r="B200" s="1215"/>
      <c r="C200" s="1289" t="s">
        <v>539</v>
      </c>
      <c r="D200" s="1200">
        <v>24</v>
      </c>
      <c r="E200" s="1283" t="s">
        <v>537</v>
      </c>
      <c r="F200" s="1283" t="s">
        <v>529</v>
      </c>
      <c r="G200" s="1307" t="s">
        <v>884</v>
      </c>
      <c r="H200" s="497">
        <v>4922060</v>
      </c>
      <c r="I200" s="1195" t="s">
        <v>292</v>
      </c>
      <c r="J200" s="1142">
        <f>K200+N200</f>
        <v>3691541</v>
      </c>
      <c r="K200" s="1142">
        <f>L200+M200</f>
        <v>2768658</v>
      </c>
      <c r="L200" s="1092">
        <v>2768658</v>
      </c>
      <c r="M200" s="1092">
        <v>0</v>
      </c>
      <c r="N200" s="1142">
        <f>O200+P200+Q200</f>
        <v>922883</v>
      </c>
      <c r="O200" s="1092">
        <v>0</v>
      </c>
      <c r="P200" s="1092">
        <v>922883</v>
      </c>
      <c r="Q200" s="1092">
        <v>0</v>
      </c>
      <c r="R200" s="1092">
        <v>922883</v>
      </c>
      <c r="S200" s="1092">
        <v>0</v>
      </c>
      <c r="T200" s="1007">
        <v>2768658</v>
      </c>
      <c r="U200" s="1156">
        <f>V200+W200+X200+Y200</f>
        <v>1230514</v>
      </c>
      <c r="V200" s="1092">
        <v>922883</v>
      </c>
      <c r="W200" s="1092">
        <v>0</v>
      </c>
      <c r="X200" s="1092">
        <v>307631</v>
      </c>
      <c r="Y200" s="1023">
        <v>0</v>
      </c>
      <c r="Z200" s="1468">
        <v>922883</v>
      </c>
      <c r="AA200" s="1156">
        <f>AB200+AC200+AD200+AE200</f>
        <v>0</v>
      </c>
      <c r="AB200" s="1092">
        <v>0</v>
      </c>
      <c r="AC200" s="1092">
        <v>0</v>
      </c>
      <c r="AD200" s="1092">
        <v>0</v>
      </c>
      <c r="AE200" s="1023">
        <v>0</v>
      </c>
      <c r="AF200" s="1007">
        <v>0</v>
      </c>
    </row>
    <row r="201" spans="1:32" ht="12.75">
      <c r="A201" s="1306"/>
      <c r="B201" s="1247"/>
      <c r="C201" s="1284"/>
      <c r="D201" s="1284"/>
      <c r="E201" s="1284"/>
      <c r="F201" s="1284"/>
      <c r="G201" s="1308"/>
      <c r="H201" s="497">
        <v>3691540</v>
      </c>
      <c r="I201" s="1304"/>
      <c r="J201" s="1094"/>
      <c r="K201" s="1094"/>
      <c r="L201" s="1085"/>
      <c r="M201" s="1085"/>
      <c r="N201" s="1094"/>
      <c r="O201" s="1085"/>
      <c r="P201" s="1085"/>
      <c r="Q201" s="1085"/>
      <c r="R201" s="1085"/>
      <c r="S201" s="1085"/>
      <c r="T201" s="1017"/>
      <c r="U201" s="1147"/>
      <c r="V201" s="1085"/>
      <c r="W201" s="1085"/>
      <c r="X201" s="1085"/>
      <c r="Y201" s="1043"/>
      <c r="Z201" s="1469"/>
      <c r="AA201" s="1147"/>
      <c r="AB201" s="1085"/>
      <c r="AC201" s="1085"/>
      <c r="AD201" s="1085"/>
      <c r="AE201" s="1043"/>
      <c r="AF201" s="1017"/>
    </row>
    <row r="202" spans="1:32" ht="12.75">
      <c r="A202" s="1292"/>
      <c r="B202" s="1209"/>
      <c r="C202" s="1285"/>
      <c r="D202" s="1285"/>
      <c r="E202" s="1285"/>
      <c r="F202" s="1285"/>
      <c r="G202" s="1309"/>
      <c r="H202" s="497">
        <v>-5</v>
      </c>
      <c r="I202" s="1304" t="s">
        <v>293</v>
      </c>
      <c r="J202" s="1094">
        <f>K202+N202</f>
        <v>0</v>
      </c>
      <c r="K202" s="1094">
        <f>L202+M202</f>
        <v>0</v>
      </c>
      <c r="L202" s="1098">
        <v>0</v>
      </c>
      <c r="M202" s="1098">
        <v>0</v>
      </c>
      <c r="N202" s="1094">
        <f>O202+P202+Q202</f>
        <v>0</v>
      </c>
      <c r="O202" s="1098">
        <v>0</v>
      </c>
      <c r="P202" s="1098">
        <v>0</v>
      </c>
      <c r="Q202" s="1098">
        <v>0</v>
      </c>
      <c r="R202" s="1098">
        <f>P202</f>
        <v>0</v>
      </c>
      <c r="S202" s="1098">
        <v>0</v>
      </c>
      <c r="T202" s="1226">
        <v>0</v>
      </c>
      <c r="U202" s="1147">
        <f>V202+W202+X202+Y202</f>
        <v>0</v>
      </c>
      <c r="V202" s="1085">
        <v>0</v>
      </c>
      <c r="W202" s="1098">
        <v>0</v>
      </c>
      <c r="X202" s="1098">
        <v>0</v>
      </c>
      <c r="Y202" s="1013">
        <v>0</v>
      </c>
      <c r="Z202" s="1500">
        <v>0</v>
      </c>
      <c r="AA202" s="1147">
        <f>AB202+AC202+AD202+AE202</f>
        <v>0</v>
      </c>
      <c r="AB202" s="1085">
        <v>0</v>
      </c>
      <c r="AC202" s="1098">
        <v>0</v>
      </c>
      <c r="AD202" s="1098">
        <v>0</v>
      </c>
      <c r="AE202" s="1013">
        <v>0</v>
      </c>
      <c r="AF202" s="1226">
        <v>0</v>
      </c>
    </row>
    <row r="203" spans="1:32" ht="12.75">
      <c r="A203" s="1292"/>
      <c r="B203" s="1209"/>
      <c r="C203" s="1285"/>
      <c r="D203" s="1285"/>
      <c r="E203" s="1285"/>
      <c r="F203" s="1285"/>
      <c r="G203" s="1309"/>
      <c r="H203" s="497">
        <v>1</v>
      </c>
      <c r="I203" s="1304"/>
      <c r="J203" s="1094"/>
      <c r="K203" s="1094"/>
      <c r="L203" s="1098"/>
      <c r="M203" s="1098"/>
      <c r="N203" s="1094"/>
      <c r="O203" s="1098"/>
      <c r="P203" s="1098"/>
      <c r="Q203" s="1098"/>
      <c r="R203" s="1098"/>
      <c r="S203" s="1098"/>
      <c r="T203" s="1226"/>
      <c r="U203" s="1147"/>
      <c r="V203" s="1085"/>
      <c r="W203" s="1098"/>
      <c r="X203" s="1098"/>
      <c r="Y203" s="1013"/>
      <c r="Z203" s="1500"/>
      <c r="AA203" s="1147"/>
      <c r="AB203" s="1085"/>
      <c r="AC203" s="1098"/>
      <c r="AD203" s="1098"/>
      <c r="AE203" s="1013"/>
      <c r="AF203" s="1226"/>
    </row>
    <row r="204" spans="1:32" ht="12.75">
      <c r="A204" s="1292"/>
      <c r="B204" s="1209"/>
      <c r="C204" s="1285"/>
      <c r="D204" s="1285"/>
      <c r="E204" s="1285"/>
      <c r="F204" s="1285"/>
      <c r="G204" s="1309"/>
      <c r="H204" s="483">
        <f>H200+H202</f>
        <v>4922055</v>
      </c>
      <c r="I204" s="1304" t="s">
        <v>294</v>
      </c>
      <c r="J204" s="1112">
        <f>J200+J202</f>
        <v>3691541</v>
      </c>
      <c r="K204" s="1112">
        <f aca="true" t="shared" si="102" ref="K204:T204">K200+K202</f>
        <v>2768658</v>
      </c>
      <c r="L204" s="1112">
        <f t="shared" si="102"/>
        <v>2768658</v>
      </c>
      <c r="M204" s="1112">
        <f t="shared" si="102"/>
        <v>0</v>
      </c>
      <c r="N204" s="1112">
        <f t="shared" si="102"/>
        <v>922883</v>
      </c>
      <c r="O204" s="1112">
        <f t="shared" si="102"/>
        <v>0</v>
      </c>
      <c r="P204" s="1112">
        <f t="shared" si="102"/>
        <v>922883</v>
      </c>
      <c r="Q204" s="1112">
        <f t="shared" si="102"/>
        <v>0</v>
      </c>
      <c r="R204" s="1112">
        <f t="shared" si="102"/>
        <v>922883</v>
      </c>
      <c r="S204" s="1112">
        <f t="shared" si="102"/>
        <v>0</v>
      </c>
      <c r="T204" s="1227">
        <f t="shared" si="102"/>
        <v>2768658</v>
      </c>
      <c r="U204" s="1172">
        <f aca="true" t="shared" si="103" ref="U204:AF204">U200+U202</f>
        <v>1230514</v>
      </c>
      <c r="V204" s="1112">
        <f t="shared" si="103"/>
        <v>922883</v>
      </c>
      <c r="W204" s="1112">
        <f t="shared" si="103"/>
        <v>0</v>
      </c>
      <c r="X204" s="1112">
        <f t="shared" si="103"/>
        <v>307631</v>
      </c>
      <c r="Y204" s="1004">
        <f t="shared" si="103"/>
        <v>0</v>
      </c>
      <c r="Z204" s="1498">
        <f t="shared" si="103"/>
        <v>922883</v>
      </c>
      <c r="AA204" s="1172">
        <f t="shared" si="103"/>
        <v>0</v>
      </c>
      <c r="AB204" s="1112">
        <f t="shared" si="103"/>
        <v>0</v>
      </c>
      <c r="AC204" s="1112">
        <f t="shared" si="103"/>
        <v>0</v>
      </c>
      <c r="AD204" s="1112">
        <f t="shared" si="103"/>
        <v>0</v>
      </c>
      <c r="AE204" s="1004">
        <f t="shared" si="103"/>
        <v>0</v>
      </c>
      <c r="AF204" s="1227">
        <f t="shared" si="103"/>
        <v>0</v>
      </c>
    </row>
    <row r="205" spans="1:32" ht="13.5" thickBot="1">
      <c r="A205" s="1293"/>
      <c r="B205" s="1210"/>
      <c r="C205" s="1285"/>
      <c r="D205" s="1285"/>
      <c r="E205" s="1285"/>
      <c r="F205" s="1285"/>
      <c r="G205" s="1309"/>
      <c r="H205" s="483">
        <f>H201+H203</f>
        <v>3691541</v>
      </c>
      <c r="I205" s="1194"/>
      <c r="J205" s="1113"/>
      <c r="K205" s="1113"/>
      <c r="L205" s="1113"/>
      <c r="M205" s="1113"/>
      <c r="N205" s="1113"/>
      <c r="O205" s="1113"/>
      <c r="P205" s="1113"/>
      <c r="Q205" s="1113"/>
      <c r="R205" s="1113"/>
      <c r="S205" s="1113"/>
      <c r="T205" s="1228"/>
      <c r="U205" s="1173"/>
      <c r="V205" s="1113"/>
      <c r="W205" s="1113"/>
      <c r="X205" s="1113"/>
      <c r="Y205" s="1005"/>
      <c r="Z205" s="1499"/>
      <c r="AA205" s="1173"/>
      <c r="AB205" s="1113"/>
      <c r="AC205" s="1113"/>
      <c r="AD205" s="1113"/>
      <c r="AE205" s="1005"/>
      <c r="AF205" s="1228"/>
    </row>
    <row r="206" spans="1:32" s="496" customFormat="1" ht="12.75">
      <c r="A206" s="1311"/>
      <c r="B206" s="1215" t="s">
        <v>540</v>
      </c>
      <c r="C206" s="1229" t="s">
        <v>541</v>
      </c>
      <c r="D206" s="1230"/>
      <c r="E206" s="1230"/>
      <c r="F206" s="1230"/>
      <c r="G206" s="1231"/>
      <c r="H206" s="481">
        <f>H212</f>
        <v>5594730</v>
      </c>
      <c r="I206" s="1240" t="s">
        <v>292</v>
      </c>
      <c r="J206" s="1093">
        <f>J212</f>
        <v>4196056</v>
      </c>
      <c r="K206" s="1093">
        <f aca="true" t="shared" si="104" ref="K206:T206">K212</f>
        <v>3147040</v>
      </c>
      <c r="L206" s="1093">
        <f t="shared" si="104"/>
        <v>3147040</v>
      </c>
      <c r="M206" s="1093">
        <f t="shared" si="104"/>
        <v>0</v>
      </c>
      <c r="N206" s="1093">
        <f t="shared" si="104"/>
        <v>1049016</v>
      </c>
      <c r="O206" s="1093">
        <f t="shared" si="104"/>
        <v>0</v>
      </c>
      <c r="P206" s="1093">
        <f t="shared" si="104"/>
        <v>1049016</v>
      </c>
      <c r="Q206" s="1093">
        <f t="shared" si="104"/>
        <v>0</v>
      </c>
      <c r="R206" s="1093">
        <f t="shared" si="104"/>
        <v>1049016</v>
      </c>
      <c r="S206" s="1093">
        <f t="shared" si="104"/>
        <v>0</v>
      </c>
      <c r="T206" s="1019">
        <f t="shared" si="104"/>
        <v>3147040</v>
      </c>
      <c r="U206" s="1152">
        <f aca="true" t="shared" si="105" ref="U206:AF206">U212</f>
        <v>1398677</v>
      </c>
      <c r="V206" s="1093">
        <f t="shared" si="105"/>
        <v>1049010</v>
      </c>
      <c r="W206" s="1093">
        <f t="shared" si="105"/>
        <v>0</v>
      </c>
      <c r="X206" s="1093">
        <f t="shared" si="105"/>
        <v>349667</v>
      </c>
      <c r="Y206" s="1019">
        <f t="shared" si="105"/>
        <v>0</v>
      </c>
      <c r="Z206" s="1464">
        <f t="shared" si="105"/>
        <v>1049010</v>
      </c>
      <c r="AA206" s="1152">
        <f t="shared" si="105"/>
        <v>0</v>
      </c>
      <c r="AB206" s="1093">
        <f t="shared" si="105"/>
        <v>0</v>
      </c>
      <c r="AC206" s="1093">
        <f t="shared" si="105"/>
        <v>0</v>
      </c>
      <c r="AD206" s="1093">
        <f t="shared" si="105"/>
        <v>0</v>
      </c>
      <c r="AE206" s="1019">
        <f t="shared" si="105"/>
        <v>0</v>
      </c>
      <c r="AF206" s="1019">
        <f t="shared" si="105"/>
        <v>0</v>
      </c>
    </row>
    <row r="207" spans="1:32" s="496" customFormat="1" ht="12.75">
      <c r="A207" s="1220"/>
      <c r="B207" s="1216"/>
      <c r="C207" s="1232"/>
      <c r="D207" s="1233"/>
      <c r="E207" s="1233"/>
      <c r="F207" s="1233"/>
      <c r="G207" s="1234"/>
      <c r="H207" s="481">
        <f>H213</f>
        <v>4196050</v>
      </c>
      <c r="I207" s="1239"/>
      <c r="J207" s="1088"/>
      <c r="K207" s="1088"/>
      <c r="L207" s="1088"/>
      <c r="M207" s="1088"/>
      <c r="N207" s="1088"/>
      <c r="O207" s="1088"/>
      <c r="P207" s="1088"/>
      <c r="Q207" s="1088"/>
      <c r="R207" s="1088"/>
      <c r="S207" s="1088"/>
      <c r="T207" s="1020"/>
      <c r="U207" s="1153"/>
      <c r="V207" s="1088"/>
      <c r="W207" s="1088"/>
      <c r="X207" s="1088"/>
      <c r="Y207" s="1020"/>
      <c r="Z207" s="1465"/>
      <c r="AA207" s="1153"/>
      <c r="AB207" s="1088"/>
      <c r="AC207" s="1088"/>
      <c r="AD207" s="1088"/>
      <c r="AE207" s="1020"/>
      <c r="AF207" s="1020"/>
    </row>
    <row r="208" spans="1:32" s="496" customFormat="1" ht="12.75">
      <c r="A208" s="1221"/>
      <c r="B208" s="1217"/>
      <c r="C208" s="1232"/>
      <c r="D208" s="1233"/>
      <c r="E208" s="1233"/>
      <c r="F208" s="1233"/>
      <c r="G208" s="1234"/>
      <c r="H208" s="481">
        <f>H214</f>
        <v>3</v>
      </c>
      <c r="I208" s="1223" t="s">
        <v>293</v>
      </c>
      <c r="J208" s="1087">
        <f>J214</f>
        <v>0</v>
      </c>
      <c r="K208" s="1087">
        <f aca="true" t="shared" si="106" ref="K208:T208">K214</f>
        <v>0</v>
      </c>
      <c r="L208" s="1087">
        <f t="shared" si="106"/>
        <v>0</v>
      </c>
      <c r="M208" s="1087">
        <f t="shared" si="106"/>
        <v>0</v>
      </c>
      <c r="N208" s="1087">
        <f t="shared" si="106"/>
        <v>0</v>
      </c>
      <c r="O208" s="1087">
        <f t="shared" si="106"/>
        <v>0</v>
      </c>
      <c r="P208" s="1087">
        <f t="shared" si="106"/>
        <v>0</v>
      </c>
      <c r="Q208" s="1087">
        <f t="shared" si="106"/>
        <v>0</v>
      </c>
      <c r="R208" s="1087">
        <f t="shared" si="106"/>
        <v>0</v>
      </c>
      <c r="S208" s="1087">
        <f t="shared" si="106"/>
        <v>0</v>
      </c>
      <c r="T208" s="1021">
        <f t="shared" si="106"/>
        <v>0</v>
      </c>
      <c r="U208" s="1154">
        <f aca="true" t="shared" si="107" ref="U208:AF208">U214</f>
        <v>0</v>
      </c>
      <c r="V208" s="1087">
        <f t="shared" si="107"/>
        <v>0</v>
      </c>
      <c r="W208" s="1087">
        <f t="shared" si="107"/>
        <v>0</v>
      </c>
      <c r="X208" s="1087">
        <f t="shared" si="107"/>
        <v>0</v>
      </c>
      <c r="Y208" s="1021">
        <f t="shared" si="107"/>
        <v>0</v>
      </c>
      <c r="Z208" s="1482">
        <f t="shared" si="107"/>
        <v>0</v>
      </c>
      <c r="AA208" s="1154">
        <f t="shared" si="107"/>
        <v>0</v>
      </c>
      <c r="AB208" s="1087">
        <f t="shared" si="107"/>
        <v>0</v>
      </c>
      <c r="AC208" s="1087">
        <f t="shared" si="107"/>
        <v>0</v>
      </c>
      <c r="AD208" s="1087">
        <f t="shared" si="107"/>
        <v>0</v>
      </c>
      <c r="AE208" s="1021">
        <f t="shared" si="107"/>
        <v>0</v>
      </c>
      <c r="AF208" s="1021">
        <f t="shared" si="107"/>
        <v>0</v>
      </c>
    </row>
    <row r="209" spans="1:32" s="496" customFormat="1" ht="12.75">
      <c r="A209" s="1221"/>
      <c r="B209" s="1217"/>
      <c r="C209" s="1232"/>
      <c r="D209" s="1233"/>
      <c r="E209" s="1233"/>
      <c r="F209" s="1233"/>
      <c r="G209" s="1234"/>
      <c r="H209" s="481">
        <f>H215</f>
        <v>0</v>
      </c>
      <c r="I209" s="1239"/>
      <c r="J209" s="1088"/>
      <c r="K209" s="1088"/>
      <c r="L209" s="1088"/>
      <c r="M209" s="1088"/>
      <c r="N209" s="1088"/>
      <c r="O209" s="1088"/>
      <c r="P209" s="1088"/>
      <c r="Q209" s="1088"/>
      <c r="R209" s="1088"/>
      <c r="S209" s="1088"/>
      <c r="T209" s="1020"/>
      <c r="U209" s="1153"/>
      <c r="V209" s="1088"/>
      <c r="W209" s="1088"/>
      <c r="X209" s="1088"/>
      <c r="Y209" s="1020"/>
      <c r="Z209" s="1465"/>
      <c r="AA209" s="1153"/>
      <c r="AB209" s="1088"/>
      <c r="AC209" s="1088"/>
      <c r="AD209" s="1088"/>
      <c r="AE209" s="1020"/>
      <c r="AF209" s="1020"/>
    </row>
    <row r="210" spans="1:32" s="496" customFormat="1" ht="12.75">
      <c r="A210" s="1221"/>
      <c r="B210" s="1217"/>
      <c r="C210" s="1232"/>
      <c r="D210" s="1233"/>
      <c r="E210" s="1233"/>
      <c r="F210" s="1233"/>
      <c r="G210" s="1234"/>
      <c r="H210" s="481">
        <f>H206+H208</f>
        <v>5594733</v>
      </c>
      <c r="I210" s="1223" t="s">
        <v>294</v>
      </c>
      <c r="J210" s="1087">
        <f>J206+J208</f>
        <v>4196056</v>
      </c>
      <c r="K210" s="1087">
        <f aca="true" t="shared" si="108" ref="K210:T210">K206+K208</f>
        <v>3147040</v>
      </c>
      <c r="L210" s="1087">
        <f t="shared" si="108"/>
        <v>3147040</v>
      </c>
      <c r="M210" s="1087">
        <f t="shared" si="108"/>
        <v>0</v>
      </c>
      <c r="N210" s="1087">
        <f t="shared" si="108"/>
        <v>1049016</v>
      </c>
      <c r="O210" s="1087">
        <f t="shared" si="108"/>
        <v>0</v>
      </c>
      <c r="P210" s="1087">
        <f t="shared" si="108"/>
        <v>1049016</v>
      </c>
      <c r="Q210" s="1087">
        <f t="shared" si="108"/>
        <v>0</v>
      </c>
      <c r="R210" s="1087">
        <f t="shared" si="108"/>
        <v>1049016</v>
      </c>
      <c r="S210" s="1087">
        <f t="shared" si="108"/>
        <v>0</v>
      </c>
      <c r="T210" s="1021">
        <f t="shared" si="108"/>
        <v>3147040</v>
      </c>
      <c r="U210" s="1154">
        <f aca="true" t="shared" si="109" ref="U210:AF210">U206+U208</f>
        <v>1398677</v>
      </c>
      <c r="V210" s="1087">
        <f t="shared" si="109"/>
        <v>1049010</v>
      </c>
      <c r="W210" s="1087">
        <f t="shared" si="109"/>
        <v>0</v>
      </c>
      <c r="X210" s="1087">
        <f t="shared" si="109"/>
        <v>349667</v>
      </c>
      <c r="Y210" s="1021">
        <f t="shared" si="109"/>
        <v>0</v>
      </c>
      <c r="Z210" s="1482">
        <f t="shared" si="109"/>
        <v>1049010</v>
      </c>
      <c r="AA210" s="1154">
        <f t="shared" si="109"/>
        <v>0</v>
      </c>
      <c r="AB210" s="1087">
        <f t="shared" si="109"/>
        <v>0</v>
      </c>
      <c r="AC210" s="1087">
        <f t="shared" si="109"/>
        <v>0</v>
      </c>
      <c r="AD210" s="1087">
        <f t="shared" si="109"/>
        <v>0</v>
      </c>
      <c r="AE210" s="1021">
        <f t="shared" si="109"/>
        <v>0</v>
      </c>
      <c r="AF210" s="1021">
        <f t="shared" si="109"/>
        <v>0</v>
      </c>
    </row>
    <row r="211" spans="1:32" s="496" customFormat="1" ht="13.5" thickBot="1">
      <c r="A211" s="1222"/>
      <c r="B211" s="1218"/>
      <c r="C211" s="1235"/>
      <c r="D211" s="1236"/>
      <c r="E211" s="1236"/>
      <c r="F211" s="1236"/>
      <c r="G211" s="1237"/>
      <c r="H211" s="482">
        <f>H207+H209</f>
        <v>4196050</v>
      </c>
      <c r="I211" s="1224"/>
      <c r="J211" s="1091"/>
      <c r="K211" s="1091"/>
      <c r="L211" s="1091"/>
      <c r="M211" s="1091"/>
      <c r="N211" s="1091"/>
      <c r="O211" s="1091"/>
      <c r="P211" s="1091"/>
      <c r="Q211" s="1091"/>
      <c r="R211" s="1091"/>
      <c r="S211" s="1091"/>
      <c r="T211" s="1022"/>
      <c r="U211" s="1155"/>
      <c r="V211" s="1091"/>
      <c r="W211" s="1091"/>
      <c r="X211" s="1091"/>
      <c r="Y211" s="1022"/>
      <c r="Z211" s="1466"/>
      <c r="AA211" s="1155"/>
      <c r="AB211" s="1091"/>
      <c r="AC211" s="1091"/>
      <c r="AD211" s="1091"/>
      <c r="AE211" s="1022"/>
      <c r="AF211" s="1022"/>
    </row>
    <row r="212" spans="1:32" ht="12.75">
      <c r="A212" s="1272" t="s">
        <v>551</v>
      </c>
      <c r="B212" s="1215"/>
      <c r="C212" s="1289" t="s">
        <v>543</v>
      </c>
      <c r="D212" s="1200">
        <v>24</v>
      </c>
      <c r="E212" s="1296" t="s">
        <v>541</v>
      </c>
      <c r="F212" s="1294" t="s">
        <v>529</v>
      </c>
      <c r="G212" s="1328" t="s">
        <v>885</v>
      </c>
      <c r="H212" s="497">
        <v>5594730</v>
      </c>
      <c r="I212" s="1265" t="s">
        <v>292</v>
      </c>
      <c r="J212" s="1142">
        <f>K212+N212</f>
        <v>4196056</v>
      </c>
      <c r="K212" s="1142">
        <f>L212+M212</f>
        <v>3147040</v>
      </c>
      <c r="L212" s="1092">
        <v>3147040</v>
      </c>
      <c r="M212" s="1092">
        <v>0</v>
      </c>
      <c r="N212" s="1142">
        <f>O212+P212+Q212</f>
        <v>1049016</v>
      </c>
      <c r="O212" s="1092">
        <v>0</v>
      </c>
      <c r="P212" s="1092">
        <v>1049016</v>
      </c>
      <c r="Q212" s="1092">
        <v>0</v>
      </c>
      <c r="R212" s="1092">
        <v>1049016</v>
      </c>
      <c r="S212" s="1092">
        <v>0</v>
      </c>
      <c r="T212" s="1007">
        <v>3147040</v>
      </c>
      <c r="U212" s="1156">
        <f>V212+W212+X212+Y212</f>
        <v>1398677</v>
      </c>
      <c r="V212" s="1092">
        <v>1049010</v>
      </c>
      <c r="W212" s="1092">
        <v>0</v>
      </c>
      <c r="X212" s="1092">
        <v>349667</v>
      </c>
      <c r="Y212" s="1023">
        <v>0</v>
      </c>
      <c r="Z212" s="1468">
        <v>1049010</v>
      </c>
      <c r="AA212" s="1156">
        <f>AB212+AC212+AD212+AE212</f>
        <v>0</v>
      </c>
      <c r="AB212" s="1092">
        <v>0</v>
      </c>
      <c r="AC212" s="1092">
        <v>0</v>
      </c>
      <c r="AD212" s="1092">
        <v>0</v>
      </c>
      <c r="AE212" s="1023">
        <v>0</v>
      </c>
      <c r="AF212" s="1007">
        <v>0</v>
      </c>
    </row>
    <row r="213" spans="1:32" ht="12.75">
      <c r="A213" s="1291"/>
      <c r="B213" s="1247"/>
      <c r="C213" s="1284"/>
      <c r="D213" s="1284"/>
      <c r="E213" s="1297"/>
      <c r="F213" s="1295"/>
      <c r="G213" s="1288"/>
      <c r="H213" s="497">
        <v>4196050</v>
      </c>
      <c r="I213" s="1195"/>
      <c r="J213" s="1094"/>
      <c r="K213" s="1094"/>
      <c r="L213" s="1085"/>
      <c r="M213" s="1085"/>
      <c r="N213" s="1094"/>
      <c r="O213" s="1085"/>
      <c r="P213" s="1085"/>
      <c r="Q213" s="1085"/>
      <c r="R213" s="1085"/>
      <c r="S213" s="1085"/>
      <c r="T213" s="1017"/>
      <c r="U213" s="1147"/>
      <c r="V213" s="1085"/>
      <c r="W213" s="1085"/>
      <c r="X213" s="1085"/>
      <c r="Y213" s="1043"/>
      <c r="Z213" s="1469"/>
      <c r="AA213" s="1147"/>
      <c r="AB213" s="1085"/>
      <c r="AC213" s="1085"/>
      <c r="AD213" s="1085"/>
      <c r="AE213" s="1043"/>
      <c r="AF213" s="1017"/>
    </row>
    <row r="214" spans="1:32" ht="12.75">
      <c r="A214" s="1292"/>
      <c r="B214" s="1209"/>
      <c r="C214" s="1285"/>
      <c r="D214" s="1285"/>
      <c r="E214" s="1298"/>
      <c r="F214" s="1209"/>
      <c r="G214" s="1213"/>
      <c r="H214" s="497">
        <v>3</v>
      </c>
      <c r="I214" s="1194" t="s">
        <v>293</v>
      </c>
      <c r="J214" s="1094">
        <f>K214+N214</f>
        <v>0</v>
      </c>
      <c r="K214" s="1094">
        <f>L214+M214</f>
        <v>0</v>
      </c>
      <c r="L214" s="1098">
        <v>0</v>
      </c>
      <c r="M214" s="1098">
        <v>0</v>
      </c>
      <c r="N214" s="1094">
        <f>O214+P214+Q214</f>
        <v>0</v>
      </c>
      <c r="O214" s="1098">
        <v>0</v>
      </c>
      <c r="P214" s="1098">
        <v>0</v>
      </c>
      <c r="Q214" s="1098">
        <v>0</v>
      </c>
      <c r="R214" s="1098">
        <v>0</v>
      </c>
      <c r="S214" s="1098">
        <v>0</v>
      </c>
      <c r="T214" s="1226">
        <v>0</v>
      </c>
      <c r="U214" s="1147">
        <f>V214+W214+X214+Y214</f>
        <v>0</v>
      </c>
      <c r="V214" s="1085">
        <v>0</v>
      </c>
      <c r="W214" s="1098">
        <v>0</v>
      </c>
      <c r="X214" s="1098">
        <v>0</v>
      </c>
      <c r="Y214" s="1013">
        <v>0</v>
      </c>
      <c r="Z214" s="1500">
        <v>0</v>
      </c>
      <c r="AA214" s="1147">
        <f>AB214+AC214+AD214+AE214</f>
        <v>0</v>
      </c>
      <c r="AB214" s="1085">
        <v>0</v>
      </c>
      <c r="AC214" s="1098">
        <v>0</v>
      </c>
      <c r="AD214" s="1098">
        <v>0</v>
      </c>
      <c r="AE214" s="1013">
        <v>0</v>
      </c>
      <c r="AF214" s="1226">
        <v>0</v>
      </c>
    </row>
    <row r="215" spans="1:32" ht="12.75">
      <c r="A215" s="1292"/>
      <c r="B215" s="1209"/>
      <c r="C215" s="1285"/>
      <c r="D215" s="1285"/>
      <c r="E215" s="1298"/>
      <c r="F215" s="1209"/>
      <c r="G215" s="1213"/>
      <c r="H215" s="498">
        <v>0</v>
      </c>
      <c r="I215" s="1195"/>
      <c r="J215" s="1094"/>
      <c r="K215" s="1094"/>
      <c r="L215" s="1098"/>
      <c r="M215" s="1098"/>
      <c r="N215" s="1094"/>
      <c r="O215" s="1098"/>
      <c r="P215" s="1098"/>
      <c r="Q215" s="1098"/>
      <c r="R215" s="1098"/>
      <c r="S215" s="1098"/>
      <c r="T215" s="1226"/>
      <c r="U215" s="1147"/>
      <c r="V215" s="1085"/>
      <c r="W215" s="1098"/>
      <c r="X215" s="1098"/>
      <c r="Y215" s="1013"/>
      <c r="Z215" s="1500"/>
      <c r="AA215" s="1147"/>
      <c r="AB215" s="1085"/>
      <c r="AC215" s="1098"/>
      <c r="AD215" s="1098"/>
      <c r="AE215" s="1013"/>
      <c r="AF215" s="1226"/>
    </row>
    <row r="216" spans="1:32" ht="12.75">
      <c r="A216" s="1292"/>
      <c r="B216" s="1209"/>
      <c r="C216" s="1285"/>
      <c r="D216" s="1285"/>
      <c r="E216" s="1298"/>
      <c r="F216" s="1209"/>
      <c r="G216" s="1213"/>
      <c r="H216" s="483">
        <f>H212+H214</f>
        <v>5594733</v>
      </c>
      <c r="I216" s="1194" t="s">
        <v>294</v>
      </c>
      <c r="J216" s="1114">
        <f>J212+J214</f>
        <v>4196056</v>
      </c>
      <c r="K216" s="1114">
        <f aca="true" t="shared" si="110" ref="K216:T216">K212+K214</f>
        <v>3147040</v>
      </c>
      <c r="L216" s="1114">
        <f t="shared" si="110"/>
        <v>3147040</v>
      </c>
      <c r="M216" s="1114">
        <f t="shared" si="110"/>
        <v>0</v>
      </c>
      <c r="N216" s="1114">
        <f t="shared" si="110"/>
        <v>1049016</v>
      </c>
      <c r="O216" s="1114">
        <f t="shared" si="110"/>
        <v>0</v>
      </c>
      <c r="P216" s="1114">
        <f t="shared" si="110"/>
        <v>1049016</v>
      </c>
      <c r="Q216" s="1114">
        <f t="shared" si="110"/>
        <v>0</v>
      </c>
      <c r="R216" s="1114">
        <f t="shared" si="110"/>
        <v>1049016</v>
      </c>
      <c r="S216" s="1114">
        <f t="shared" si="110"/>
        <v>0</v>
      </c>
      <c r="T216" s="1300">
        <f t="shared" si="110"/>
        <v>3147040</v>
      </c>
      <c r="U216" s="1174">
        <f aca="true" t="shared" si="111" ref="U216:AF216">U212+U214</f>
        <v>1398677</v>
      </c>
      <c r="V216" s="1114">
        <f t="shared" si="111"/>
        <v>1049010</v>
      </c>
      <c r="W216" s="1114">
        <f t="shared" si="111"/>
        <v>0</v>
      </c>
      <c r="X216" s="1114">
        <f t="shared" si="111"/>
        <v>349667</v>
      </c>
      <c r="Y216" s="1006">
        <f t="shared" si="111"/>
        <v>0</v>
      </c>
      <c r="Z216" s="1501">
        <f t="shared" si="111"/>
        <v>1049010</v>
      </c>
      <c r="AA216" s="1174">
        <f t="shared" si="111"/>
        <v>0</v>
      </c>
      <c r="AB216" s="1114">
        <f t="shared" si="111"/>
        <v>0</v>
      </c>
      <c r="AC216" s="1114">
        <f t="shared" si="111"/>
        <v>0</v>
      </c>
      <c r="AD216" s="1114">
        <f t="shared" si="111"/>
        <v>0</v>
      </c>
      <c r="AE216" s="1006">
        <f t="shared" si="111"/>
        <v>0</v>
      </c>
      <c r="AF216" s="1300">
        <f t="shared" si="111"/>
        <v>0</v>
      </c>
    </row>
    <row r="217" spans="1:32" ht="13.5" thickBot="1">
      <c r="A217" s="1293"/>
      <c r="B217" s="1210"/>
      <c r="C217" s="1285"/>
      <c r="D217" s="1285"/>
      <c r="E217" s="1299"/>
      <c r="F217" s="1210"/>
      <c r="G217" s="1214"/>
      <c r="H217" s="472">
        <f>H213+H215</f>
        <v>4196050</v>
      </c>
      <c r="I217" s="1265"/>
      <c r="J217" s="1115"/>
      <c r="K217" s="1115"/>
      <c r="L217" s="1115"/>
      <c r="M217" s="1115"/>
      <c r="N217" s="1115"/>
      <c r="O217" s="1115"/>
      <c r="P217" s="1115"/>
      <c r="Q217" s="1115"/>
      <c r="R217" s="1115"/>
      <c r="S217" s="1115"/>
      <c r="T217" s="1301"/>
      <c r="U217" s="1175"/>
      <c r="V217" s="1115"/>
      <c r="W217" s="1115"/>
      <c r="X217" s="1115"/>
      <c r="Y217" s="1001"/>
      <c r="Z217" s="1502"/>
      <c r="AA217" s="1175"/>
      <c r="AB217" s="1115"/>
      <c r="AC217" s="1115"/>
      <c r="AD217" s="1115"/>
      <c r="AE217" s="1001"/>
      <c r="AF217" s="1301"/>
    </row>
    <row r="218" spans="1:32" s="496" customFormat="1" ht="12.75">
      <c r="A218" s="1261"/>
      <c r="B218" s="1215" t="s">
        <v>544</v>
      </c>
      <c r="C218" s="1229" t="s">
        <v>545</v>
      </c>
      <c r="D218" s="1230"/>
      <c r="E218" s="1230"/>
      <c r="F218" s="1230"/>
      <c r="G218" s="1231"/>
      <c r="H218" s="481">
        <f>H224</f>
        <v>3507900</v>
      </c>
      <c r="I218" s="1240" t="s">
        <v>292</v>
      </c>
      <c r="J218" s="1093">
        <f>J224</f>
        <v>3507906</v>
      </c>
      <c r="K218" s="1093">
        <f aca="true" t="shared" si="112" ref="K218:T218">K224</f>
        <v>2630927</v>
      </c>
      <c r="L218" s="1093">
        <f t="shared" si="112"/>
        <v>2630927</v>
      </c>
      <c r="M218" s="1093">
        <f t="shared" si="112"/>
        <v>0</v>
      </c>
      <c r="N218" s="1093">
        <f t="shared" si="112"/>
        <v>876979</v>
      </c>
      <c r="O218" s="1093">
        <f t="shared" si="112"/>
        <v>0</v>
      </c>
      <c r="P218" s="1093">
        <f t="shared" si="112"/>
        <v>876979</v>
      </c>
      <c r="Q218" s="1093">
        <f t="shared" si="112"/>
        <v>0</v>
      </c>
      <c r="R218" s="1093">
        <f t="shared" si="112"/>
        <v>876979</v>
      </c>
      <c r="S218" s="1093">
        <f t="shared" si="112"/>
        <v>0</v>
      </c>
      <c r="T218" s="1019">
        <f t="shared" si="112"/>
        <v>2630927</v>
      </c>
      <c r="U218" s="1152">
        <f aca="true" t="shared" si="113" ref="U218:AF218">U224</f>
        <v>4685075</v>
      </c>
      <c r="V218" s="1093">
        <f t="shared" si="113"/>
        <v>3513806</v>
      </c>
      <c r="W218" s="1093">
        <f t="shared" si="113"/>
        <v>0</v>
      </c>
      <c r="X218" s="1093">
        <f t="shared" si="113"/>
        <v>1171269</v>
      </c>
      <c r="Y218" s="1019">
        <f t="shared" si="113"/>
        <v>0</v>
      </c>
      <c r="Z218" s="1464">
        <f t="shared" si="113"/>
        <v>3513806</v>
      </c>
      <c r="AA218" s="1152">
        <f t="shared" si="113"/>
        <v>501041</v>
      </c>
      <c r="AB218" s="1093">
        <f t="shared" si="113"/>
        <v>375781</v>
      </c>
      <c r="AC218" s="1093">
        <f t="shared" si="113"/>
        <v>0</v>
      </c>
      <c r="AD218" s="1093">
        <f t="shared" si="113"/>
        <v>125260</v>
      </c>
      <c r="AE218" s="1019">
        <f t="shared" si="113"/>
        <v>0</v>
      </c>
      <c r="AF218" s="1019">
        <f t="shared" si="113"/>
        <v>375781</v>
      </c>
    </row>
    <row r="219" spans="1:32" s="496" customFormat="1" ht="12.75">
      <c r="A219" s="1220"/>
      <c r="B219" s="1216"/>
      <c r="C219" s="1232"/>
      <c r="D219" s="1233"/>
      <c r="E219" s="1233"/>
      <c r="F219" s="1233"/>
      <c r="G219" s="1234"/>
      <c r="H219" s="481">
        <f>H225</f>
        <v>2630920</v>
      </c>
      <c r="I219" s="1239"/>
      <c r="J219" s="1088"/>
      <c r="K219" s="1088"/>
      <c r="L219" s="1088"/>
      <c r="M219" s="1088"/>
      <c r="N219" s="1088"/>
      <c r="O219" s="1088"/>
      <c r="P219" s="1088"/>
      <c r="Q219" s="1088"/>
      <c r="R219" s="1088"/>
      <c r="S219" s="1088"/>
      <c r="T219" s="1020"/>
      <c r="U219" s="1153"/>
      <c r="V219" s="1088"/>
      <c r="W219" s="1088"/>
      <c r="X219" s="1088"/>
      <c r="Y219" s="1020"/>
      <c r="Z219" s="1465"/>
      <c r="AA219" s="1153"/>
      <c r="AB219" s="1088"/>
      <c r="AC219" s="1088"/>
      <c r="AD219" s="1088"/>
      <c r="AE219" s="1020"/>
      <c r="AF219" s="1020"/>
    </row>
    <row r="220" spans="1:32" s="496" customFormat="1" ht="12.75">
      <c r="A220" s="1221"/>
      <c r="B220" s="1217"/>
      <c r="C220" s="1232"/>
      <c r="D220" s="1233"/>
      <c r="E220" s="1233"/>
      <c r="F220" s="1233"/>
      <c r="G220" s="1234"/>
      <c r="H220" s="481">
        <f>H226</f>
        <v>5010416</v>
      </c>
      <c r="I220" s="1223" t="s">
        <v>293</v>
      </c>
      <c r="J220" s="1087">
        <f>J226</f>
        <v>-175706</v>
      </c>
      <c r="K220" s="1087">
        <f aca="true" t="shared" si="114" ref="K220:T220">K226</f>
        <v>-131777</v>
      </c>
      <c r="L220" s="1087">
        <f t="shared" si="114"/>
        <v>-131777</v>
      </c>
      <c r="M220" s="1087">
        <f t="shared" si="114"/>
        <v>0</v>
      </c>
      <c r="N220" s="1087">
        <f t="shared" si="114"/>
        <v>-43929</v>
      </c>
      <c r="O220" s="1087">
        <f t="shared" si="114"/>
        <v>0</v>
      </c>
      <c r="P220" s="1087">
        <f t="shared" si="114"/>
        <v>-43929</v>
      </c>
      <c r="Q220" s="1087">
        <f t="shared" si="114"/>
        <v>0</v>
      </c>
      <c r="R220" s="1087">
        <f>R226</f>
        <v>-43929</v>
      </c>
      <c r="S220" s="1087">
        <f t="shared" si="114"/>
        <v>0</v>
      </c>
      <c r="T220" s="1021">
        <f t="shared" si="114"/>
        <v>-131777</v>
      </c>
      <c r="U220" s="1154">
        <f aca="true" t="shared" si="115" ref="U220:AF220">U226</f>
        <v>0</v>
      </c>
      <c r="V220" s="1087">
        <f t="shared" si="115"/>
        <v>0</v>
      </c>
      <c r="W220" s="1087">
        <f t="shared" si="115"/>
        <v>0</v>
      </c>
      <c r="X220" s="1087">
        <f t="shared" si="115"/>
        <v>0</v>
      </c>
      <c r="Y220" s="1021">
        <f t="shared" si="115"/>
        <v>0</v>
      </c>
      <c r="Z220" s="1482">
        <f t="shared" si="115"/>
        <v>0</v>
      </c>
      <c r="AA220" s="1154">
        <f t="shared" si="115"/>
        <v>0</v>
      </c>
      <c r="AB220" s="1087">
        <f t="shared" si="115"/>
        <v>0</v>
      </c>
      <c r="AC220" s="1087">
        <f t="shared" si="115"/>
        <v>0</v>
      </c>
      <c r="AD220" s="1087">
        <f t="shared" si="115"/>
        <v>0</v>
      </c>
      <c r="AE220" s="1021">
        <f t="shared" si="115"/>
        <v>0</v>
      </c>
      <c r="AF220" s="1021">
        <f t="shared" si="115"/>
        <v>0</v>
      </c>
    </row>
    <row r="221" spans="1:32" s="496" customFormat="1" ht="12.75">
      <c r="A221" s="1221"/>
      <c r="B221" s="1217"/>
      <c r="C221" s="1232"/>
      <c r="D221" s="1233"/>
      <c r="E221" s="1233"/>
      <c r="F221" s="1233"/>
      <c r="G221" s="1234"/>
      <c r="H221" s="481">
        <f>H227</f>
        <v>3757817</v>
      </c>
      <c r="I221" s="1239"/>
      <c r="J221" s="1088"/>
      <c r="K221" s="1088"/>
      <c r="L221" s="1088"/>
      <c r="M221" s="1088"/>
      <c r="N221" s="1088"/>
      <c r="O221" s="1088"/>
      <c r="P221" s="1088"/>
      <c r="Q221" s="1088"/>
      <c r="R221" s="1088"/>
      <c r="S221" s="1088"/>
      <c r="T221" s="1020"/>
      <c r="U221" s="1153"/>
      <c r="V221" s="1088"/>
      <c r="W221" s="1088"/>
      <c r="X221" s="1088"/>
      <c r="Y221" s="1020"/>
      <c r="Z221" s="1465"/>
      <c r="AA221" s="1153"/>
      <c r="AB221" s="1088"/>
      <c r="AC221" s="1088"/>
      <c r="AD221" s="1088"/>
      <c r="AE221" s="1020"/>
      <c r="AF221" s="1020"/>
    </row>
    <row r="222" spans="1:32" s="496" customFormat="1" ht="12.75">
      <c r="A222" s="1221"/>
      <c r="B222" s="1217"/>
      <c r="C222" s="1232"/>
      <c r="D222" s="1233"/>
      <c r="E222" s="1233"/>
      <c r="F222" s="1233"/>
      <c r="G222" s="1234"/>
      <c r="H222" s="481">
        <f>H218+H220</f>
        <v>8518316</v>
      </c>
      <c r="I222" s="1223" t="s">
        <v>294</v>
      </c>
      <c r="J222" s="1087">
        <f>J218+J220</f>
        <v>3332200</v>
      </c>
      <c r="K222" s="1087">
        <f aca="true" t="shared" si="116" ref="K222:T222">K218+K220</f>
        <v>2499150</v>
      </c>
      <c r="L222" s="1087">
        <f t="shared" si="116"/>
        <v>2499150</v>
      </c>
      <c r="M222" s="1087">
        <f t="shared" si="116"/>
        <v>0</v>
      </c>
      <c r="N222" s="1087">
        <f t="shared" si="116"/>
        <v>833050</v>
      </c>
      <c r="O222" s="1087">
        <f t="shared" si="116"/>
        <v>0</v>
      </c>
      <c r="P222" s="1087">
        <f t="shared" si="116"/>
        <v>833050</v>
      </c>
      <c r="Q222" s="1087">
        <f t="shared" si="116"/>
        <v>0</v>
      </c>
      <c r="R222" s="1087">
        <f t="shared" si="116"/>
        <v>833050</v>
      </c>
      <c r="S222" s="1087">
        <f t="shared" si="116"/>
        <v>0</v>
      </c>
      <c r="T222" s="1021">
        <f t="shared" si="116"/>
        <v>2499150</v>
      </c>
      <c r="U222" s="1154">
        <f aca="true" t="shared" si="117" ref="U222:AF222">U218+U220</f>
        <v>4685075</v>
      </c>
      <c r="V222" s="1087">
        <f t="shared" si="117"/>
        <v>3513806</v>
      </c>
      <c r="W222" s="1087">
        <f t="shared" si="117"/>
        <v>0</v>
      </c>
      <c r="X222" s="1087">
        <f t="shared" si="117"/>
        <v>1171269</v>
      </c>
      <c r="Y222" s="1021">
        <f t="shared" si="117"/>
        <v>0</v>
      </c>
      <c r="Z222" s="1482">
        <f t="shared" si="117"/>
        <v>3513806</v>
      </c>
      <c r="AA222" s="1154">
        <f t="shared" si="117"/>
        <v>501041</v>
      </c>
      <c r="AB222" s="1087">
        <f t="shared" si="117"/>
        <v>375781</v>
      </c>
      <c r="AC222" s="1087">
        <f t="shared" si="117"/>
        <v>0</v>
      </c>
      <c r="AD222" s="1087">
        <f t="shared" si="117"/>
        <v>125260</v>
      </c>
      <c r="AE222" s="1021">
        <f t="shared" si="117"/>
        <v>0</v>
      </c>
      <c r="AF222" s="1021">
        <f t="shared" si="117"/>
        <v>375781</v>
      </c>
    </row>
    <row r="223" spans="1:32" s="496" customFormat="1" ht="13.5" thickBot="1">
      <c r="A223" s="1222"/>
      <c r="B223" s="1218"/>
      <c r="C223" s="1235"/>
      <c r="D223" s="1236"/>
      <c r="E223" s="1236"/>
      <c r="F223" s="1236"/>
      <c r="G223" s="1237"/>
      <c r="H223" s="482">
        <f>H219+H221</f>
        <v>6388737</v>
      </c>
      <c r="I223" s="1224"/>
      <c r="J223" s="1091"/>
      <c r="K223" s="1091"/>
      <c r="L223" s="1091"/>
      <c r="M223" s="1091"/>
      <c r="N223" s="1091"/>
      <c r="O223" s="1091"/>
      <c r="P223" s="1091"/>
      <c r="Q223" s="1091"/>
      <c r="R223" s="1091"/>
      <c r="S223" s="1091"/>
      <c r="T223" s="1022"/>
      <c r="U223" s="1155"/>
      <c r="V223" s="1091"/>
      <c r="W223" s="1091"/>
      <c r="X223" s="1091"/>
      <c r="Y223" s="1022"/>
      <c r="Z223" s="1466"/>
      <c r="AA223" s="1155"/>
      <c r="AB223" s="1091"/>
      <c r="AC223" s="1091"/>
      <c r="AD223" s="1091"/>
      <c r="AE223" s="1022"/>
      <c r="AF223" s="1022"/>
    </row>
    <row r="224" spans="1:32" ht="12.75">
      <c r="A224" s="1272" t="s">
        <v>558</v>
      </c>
      <c r="B224" s="1215"/>
      <c r="C224" s="1289" t="s">
        <v>547</v>
      </c>
      <c r="D224" s="1200">
        <v>24</v>
      </c>
      <c r="E224" s="1296" t="s">
        <v>545</v>
      </c>
      <c r="F224" s="1294" t="s">
        <v>532</v>
      </c>
      <c r="G224" s="1287" t="s">
        <v>548</v>
      </c>
      <c r="H224" s="497">
        <v>3507900</v>
      </c>
      <c r="I224" s="1265" t="s">
        <v>292</v>
      </c>
      <c r="J224" s="1142">
        <f>K224+N224</f>
        <v>3507906</v>
      </c>
      <c r="K224" s="1142">
        <f>L224+M224</f>
        <v>2630927</v>
      </c>
      <c r="L224" s="1092">
        <v>2630927</v>
      </c>
      <c r="M224" s="1092">
        <v>0</v>
      </c>
      <c r="N224" s="1142">
        <f>O224+P224+Q224</f>
        <v>876979</v>
      </c>
      <c r="O224" s="1092">
        <v>0</v>
      </c>
      <c r="P224" s="1096">
        <v>876979</v>
      </c>
      <c r="Q224" s="1096">
        <v>0</v>
      </c>
      <c r="R224" s="1092">
        <v>876979</v>
      </c>
      <c r="S224" s="1092">
        <v>0</v>
      </c>
      <c r="T224" s="1007">
        <v>2630927</v>
      </c>
      <c r="U224" s="1156">
        <f>V224+W224+X224+Y224</f>
        <v>4685075</v>
      </c>
      <c r="V224" s="1092">
        <v>3513806</v>
      </c>
      <c r="W224" s="1092">
        <v>0</v>
      </c>
      <c r="X224" s="1096">
        <v>1171269</v>
      </c>
      <c r="Y224" s="1028">
        <v>0</v>
      </c>
      <c r="Z224" s="1468">
        <v>3513806</v>
      </c>
      <c r="AA224" s="1156">
        <f>AB224+AC224+AD224+AE224</f>
        <v>501041</v>
      </c>
      <c r="AB224" s="1092">
        <v>375781</v>
      </c>
      <c r="AC224" s="1092">
        <v>0</v>
      </c>
      <c r="AD224" s="1096">
        <v>125260</v>
      </c>
      <c r="AE224" s="1028">
        <v>0</v>
      </c>
      <c r="AF224" s="1007">
        <v>375781</v>
      </c>
    </row>
    <row r="225" spans="1:32" ht="12.75">
      <c r="A225" s="1291"/>
      <c r="B225" s="1247"/>
      <c r="C225" s="1284"/>
      <c r="D225" s="1284"/>
      <c r="E225" s="1297"/>
      <c r="F225" s="1295"/>
      <c r="G225" s="1212"/>
      <c r="H225" s="497">
        <v>2630920</v>
      </c>
      <c r="I225" s="1195"/>
      <c r="J225" s="1094"/>
      <c r="K225" s="1094"/>
      <c r="L225" s="1085"/>
      <c r="M225" s="1085"/>
      <c r="N225" s="1094"/>
      <c r="O225" s="1085"/>
      <c r="P225" s="1098"/>
      <c r="Q225" s="1098"/>
      <c r="R225" s="1085"/>
      <c r="S225" s="1085"/>
      <c r="T225" s="1017"/>
      <c r="U225" s="1147"/>
      <c r="V225" s="1085"/>
      <c r="W225" s="1085"/>
      <c r="X225" s="1098"/>
      <c r="Y225" s="1013"/>
      <c r="Z225" s="1469"/>
      <c r="AA225" s="1147"/>
      <c r="AB225" s="1085"/>
      <c r="AC225" s="1085"/>
      <c r="AD225" s="1098"/>
      <c r="AE225" s="1013"/>
      <c r="AF225" s="1017"/>
    </row>
    <row r="226" spans="1:32" ht="12.75">
      <c r="A226" s="1292"/>
      <c r="B226" s="1209"/>
      <c r="C226" s="1285"/>
      <c r="D226" s="1285"/>
      <c r="E226" s="1298"/>
      <c r="F226" s="1209"/>
      <c r="G226" s="1213"/>
      <c r="H226" s="497">
        <v>5010416</v>
      </c>
      <c r="I226" s="1194" t="s">
        <v>293</v>
      </c>
      <c r="J226" s="1094">
        <f>K226+N226</f>
        <v>-175706</v>
      </c>
      <c r="K226" s="1094">
        <f>L226+M226</f>
        <v>-131777</v>
      </c>
      <c r="L226" s="1098">
        <v>-131777</v>
      </c>
      <c r="M226" s="1098">
        <v>0</v>
      </c>
      <c r="N226" s="1094">
        <f>O226+P226+Q226</f>
        <v>-43929</v>
      </c>
      <c r="O226" s="1098">
        <v>0</v>
      </c>
      <c r="P226" s="1098">
        <v>-43929</v>
      </c>
      <c r="Q226" s="1098">
        <v>0</v>
      </c>
      <c r="R226" s="1098">
        <v>-43929</v>
      </c>
      <c r="S226" s="1098">
        <v>0</v>
      </c>
      <c r="T226" s="1226">
        <v>-131777</v>
      </c>
      <c r="U226" s="1147">
        <f>V226+W226+X226+Y226</f>
        <v>0</v>
      </c>
      <c r="V226" s="1085">
        <v>0</v>
      </c>
      <c r="W226" s="1098">
        <v>0</v>
      </c>
      <c r="X226" s="1098">
        <v>0</v>
      </c>
      <c r="Y226" s="1013">
        <v>0</v>
      </c>
      <c r="Z226" s="1500">
        <v>0</v>
      </c>
      <c r="AA226" s="1147">
        <f>AB226+AC226+AD226+AE226</f>
        <v>0</v>
      </c>
      <c r="AB226" s="1085">
        <v>0</v>
      </c>
      <c r="AC226" s="1098">
        <v>0</v>
      </c>
      <c r="AD226" s="1098">
        <v>0</v>
      </c>
      <c r="AE226" s="1013">
        <v>0</v>
      </c>
      <c r="AF226" s="1226">
        <v>0</v>
      </c>
    </row>
    <row r="227" spans="1:32" ht="12.75">
      <c r="A227" s="1292"/>
      <c r="B227" s="1209"/>
      <c r="C227" s="1285"/>
      <c r="D227" s="1285"/>
      <c r="E227" s="1298"/>
      <c r="F227" s="1209"/>
      <c r="G227" s="1213"/>
      <c r="H227" s="498">
        <v>3757817</v>
      </c>
      <c r="I227" s="1195"/>
      <c r="J227" s="1094"/>
      <c r="K227" s="1094"/>
      <c r="L227" s="1098"/>
      <c r="M227" s="1098"/>
      <c r="N227" s="1094"/>
      <c r="O227" s="1098"/>
      <c r="P227" s="1098"/>
      <c r="Q227" s="1098"/>
      <c r="R227" s="1098"/>
      <c r="S227" s="1098"/>
      <c r="T227" s="1226"/>
      <c r="U227" s="1147"/>
      <c r="V227" s="1085"/>
      <c r="W227" s="1098"/>
      <c r="X227" s="1098"/>
      <c r="Y227" s="1013"/>
      <c r="Z227" s="1500"/>
      <c r="AA227" s="1147"/>
      <c r="AB227" s="1085"/>
      <c r="AC227" s="1098"/>
      <c r="AD227" s="1098"/>
      <c r="AE227" s="1013"/>
      <c r="AF227" s="1226"/>
    </row>
    <row r="228" spans="1:32" ht="12.75">
      <c r="A228" s="1292"/>
      <c r="B228" s="1209"/>
      <c r="C228" s="1285"/>
      <c r="D228" s="1285"/>
      <c r="E228" s="1298"/>
      <c r="F228" s="1209"/>
      <c r="G228" s="1213"/>
      <c r="H228" s="483">
        <f>H224+H226</f>
        <v>8518316</v>
      </c>
      <c r="I228" s="1194" t="s">
        <v>294</v>
      </c>
      <c r="J228" s="1112">
        <f>J224+J226</f>
        <v>3332200</v>
      </c>
      <c r="K228" s="1112">
        <f aca="true" t="shared" si="118" ref="K228:S228">K224+K226</f>
        <v>2499150</v>
      </c>
      <c r="L228" s="1112">
        <f t="shared" si="118"/>
        <v>2499150</v>
      </c>
      <c r="M228" s="1112">
        <f t="shared" si="118"/>
        <v>0</v>
      </c>
      <c r="N228" s="1112">
        <f t="shared" si="118"/>
        <v>833050</v>
      </c>
      <c r="O228" s="1112">
        <f t="shared" si="118"/>
        <v>0</v>
      </c>
      <c r="P228" s="1112">
        <f t="shared" si="118"/>
        <v>833050</v>
      </c>
      <c r="Q228" s="1112">
        <f t="shared" si="118"/>
        <v>0</v>
      </c>
      <c r="R228" s="1112">
        <f t="shared" si="118"/>
        <v>833050</v>
      </c>
      <c r="S228" s="1112">
        <f t="shared" si="118"/>
        <v>0</v>
      </c>
      <c r="T228" s="1227">
        <f aca="true" t="shared" si="119" ref="T228:AF228">T224+T226</f>
        <v>2499150</v>
      </c>
      <c r="U228" s="1172">
        <f t="shared" si="119"/>
        <v>4685075</v>
      </c>
      <c r="V228" s="1112">
        <f t="shared" si="119"/>
        <v>3513806</v>
      </c>
      <c r="W228" s="1112">
        <f t="shared" si="119"/>
        <v>0</v>
      </c>
      <c r="X228" s="1112">
        <f t="shared" si="119"/>
        <v>1171269</v>
      </c>
      <c r="Y228" s="1004">
        <f t="shared" si="119"/>
        <v>0</v>
      </c>
      <c r="Z228" s="1498">
        <f t="shared" si="119"/>
        <v>3513806</v>
      </c>
      <c r="AA228" s="1172">
        <f t="shared" si="119"/>
        <v>501041</v>
      </c>
      <c r="AB228" s="1112">
        <f t="shared" si="119"/>
        <v>375781</v>
      </c>
      <c r="AC228" s="1112">
        <f t="shared" si="119"/>
        <v>0</v>
      </c>
      <c r="AD228" s="1112">
        <f t="shared" si="119"/>
        <v>125260</v>
      </c>
      <c r="AE228" s="1004">
        <f t="shared" si="119"/>
        <v>0</v>
      </c>
      <c r="AF228" s="1227">
        <f t="shared" si="119"/>
        <v>375781</v>
      </c>
    </row>
    <row r="229" spans="1:32" ht="13.5" thickBot="1">
      <c r="A229" s="1293"/>
      <c r="B229" s="1210"/>
      <c r="C229" s="1285"/>
      <c r="D229" s="1285"/>
      <c r="E229" s="1299"/>
      <c r="F229" s="1210"/>
      <c r="G229" s="1214"/>
      <c r="H229" s="472">
        <f>H225+H227</f>
        <v>6388737</v>
      </c>
      <c r="I229" s="1265"/>
      <c r="J229" s="1113"/>
      <c r="K229" s="1113"/>
      <c r="L229" s="1113"/>
      <c r="M229" s="1113"/>
      <c r="N229" s="1113"/>
      <c r="O229" s="1113"/>
      <c r="P229" s="1113"/>
      <c r="Q229" s="1113"/>
      <c r="R229" s="1113"/>
      <c r="S229" s="1113"/>
      <c r="T229" s="1228"/>
      <c r="U229" s="1173"/>
      <c r="V229" s="1113"/>
      <c r="W229" s="1113"/>
      <c r="X229" s="1113"/>
      <c r="Y229" s="1005"/>
      <c r="Z229" s="1499"/>
      <c r="AA229" s="1173"/>
      <c r="AB229" s="1113"/>
      <c r="AC229" s="1113"/>
      <c r="AD229" s="1113"/>
      <c r="AE229" s="1005"/>
      <c r="AF229" s="1228"/>
    </row>
    <row r="230" spans="1:32" s="496" customFormat="1" ht="12.75">
      <c r="A230" s="1261"/>
      <c r="B230" s="1215" t="s">
        <v>549</v>
      </c>
      <c r="C230" s="1229" t="s">
        <v>550</v>
      </c>
      <c r="D230" s="1230"/>
      <c r="E230" s="1230"/>
      <c r="F230" s="1230"/>
      <c r="G230" s="1231"/>
      <c r="H230" s="481">
        <f>H236</f>
        <v>3514580</v>
      </c>
      <c r="I230" s="1240" t="s">
        <v>292</v>
      </c>
      <c r="J230" s="1093">
        <f>J236</f>
        <v>3251004</v>
      </c>
      <c r="K230" s="1093">
        <f aca="true" t="shared" si="120" ref="K230:T230">K236</f>
        <v>2438248</v>
      </c>
      <c r="L230" s="1093">
        <f t="shared" si="120"/>
        <v>2438248</v>
      </c>
      <c r="M230" s="1093">
        <f t="shared" si="120"/>
        <v>0</v>
      </c>
      <c r="N230" s="1093">
        <f t="shared" si="120"/>
        <v>812756</v>
      </c>
      <c r="O230" s="1093">
        <f t="shared" si="120"/>
        <v>0</v>
      </c>
      <c r="P230" s="1093">
        <f t="shared" si="120"/>
        <v>812756</v>
      </c>
      <c r="Q230" s="1093">
        <f t="shared" si="120"/>
        <v>0</v>
      </c>
      <c r="R230" s="1093">
        <f t="shared" si="120"/>
        <v>812756</v>
      </c>
      <c r="S230" s="1093">
        <f t="shared" si="120"/>
        <v>0</v>
      </c>
      <c r="T230" s="1019">
        <f t="shared" si="120"/>
        <v>2438248</v>
      </c>
      <c r="U230" s="1152">
        <f aca="true" t="shared" si="121" ref="U230:AF230">U236</f>
        <v>3227550</v>
      </c>
      <c r="V230" s="1093">
        <f t="shared" si="121"/>
        <v>2420663</v>
      </c>
      <c r="W230" s="1093">
        <f t="shared" si="121"/>
        <v>0</v>
      </c>
      <c r="X230" s="1093">
        <f t="shared" si="121"/>
        <v>806887</v>
      </c>
      <c r="Y230" s="1019">
        <f t="shared" si="121"/>
        <v>0</v>
      </c>
      <c r="Z230" s="1464">
        <f t="shared" si="121"/>
        <v>197700</v>
      </c>
      <c r="AA230" s="1152">
        <f t="shared" si="121"/>
        <v>0</v>
      </c>
      <c r="AB230" s="1093">
        <f t="shared" si="121"/>
        <v>0</v>
      </c>
      <c r="AC230" s="1093">
        <f t="shared" si="121"/>
        <v>0</v>
      </c>
      <c r="AD230" s="1093">
        <f t="shared" si="121"/>
        <v>0</v>
      </c>
      <c r="AE230" s="1019">
        <f t="shared" si="121"/>
        <v>0</v>
      </c>
      <c r="AF230" s="1019">
        <f t="shared" si="121"/>
        <v>0</v>
      </c>
    </row>
    <row r="231" spans="1:32" s="496" customFormat="1" ht="12.75">
      <c r="A231" s="1220"/>
      <c r="B231" s="1216"/>
      <c r="C231" s="1232"/>
      <c r="D231" s="1233"/>
      <c r="E231" s="1233"/>
      <c r="F231" s="1233"/>
      <c r="G231" s="1234"/>
      <c r="H231" s="481">
        <f>H237</f>
        <v>2635940</v>
      </c>
      <c r="I231" s="1239"/>
      <c r="J231" s="1088"/>
      <c r="K231" s="1088"/>
      <c r="L231" s="1088"/>
      <c r="M231" s="1088"/>
      <c r="N231" s="1088"/>
      <c r="O231" s="1088"/>
      <c r="P231" s="1088"/>
      <c r="Q231" s="1088"/>
      <c r="R231" s="1088"/>
      <c r="S231" s="1088"/>
      <c r="T231" s="1020"/>
      <c r="U231" s="1153"/>
      <c r="V231" s="1088"/>
      <c r="W231" s="1088"/>
      <c r="X231" s="1088"/>
      <c r="Y231" s="1020"/>
      <c r="Z231" s="1465"/>
      <c r="AA231" s="1153"/>
      <c r="AB231" s="1088"/>
      <c r="AC231" s="1088"/>
      <c r="AD231" s="1088"/>
      <c r="AE231" s="1020"/>
      <c r="AF231" s="1020"/>
    </row>
    <row r="232" spans="1:32" s="496" customFormat="1" ht="12.75">
      <c r="A232" s="1221"/>
      <c r="B232" s="1217"/>
      <c r="C232" s="1232"/>
      <c r="D232" s="1233"/>
      <c r="E232" s="1233"/>
      <c r="F232" s="1233"/>
      <c r="G232" s="1234"/>
      <c r="H232" s="481">
        <f>H238</f>
        <v>5019979</v>
      </c>
      <c r="I232" s="1223" t="s">
        <v>293</v>
      </c>
      <c r="J232" s="1087">
        <f>J238</f>
        <v>2056005</v>
      </c>
      <c r="K232" s="1087">
        <f aca="true" t="shared" si="122" ref="K232:T232">K238</f>
        <v>1542008</v>
      </c>
      <c r="L232" s="1087">
        <f t="shared" si="122"/>
        <v>1542008</v>
      </c>
      <c r="M232" s="1087">
        <f t="shared" si="122"/>
        <v>0</v>
      </c>
      <c r="N232" s="1087">
        <f t="shared" si="122"/>
        <v>513997</v>
      </c>
      <c r="O232" s="1087">
        <f t="shared" si="122"/>
        <v>0</v>
      </c>
      <c r="P232" s="1087">
        <f t="shared" si="122"/>
        <v>513997</v>
      </c>
      <c r="Q232" s="1087">
        <f t="shared" si="122"/>
        <v>0</v>
      </c>
      <c r="R232" s="1087">
        <f t="shared" si="122"/>
        <v>513997</v>
      </c>
      <c r="S232" s="1087">
        <f t="shared" si="122"/>
        <v>0</v>
      </c>
      <c r="T232" s="1021">
        <f t="shared" si="122"/>
        <v>1542008</v>
      </c>
      <c r="U232" s="1154">
        <f aca="true" t="shared" si="123" ref="U232:AF232">U238</f>
        <v>0</v>
      </c>
      <c r="V232" s="1087">
        <f t="shared" si="123"/>
        <v>0</v>
      </c>
      <c r="W232" s="1087">
        <f t="shared" si="123"/>
        <v>0</v>
      </c>
      <c r="X232" s="1087">
        <f t="shared" si="123"/>
        <v>0</v>
      </c>
      <c r="Y232" s="1021">
        <f t="shared" si="123"/>
        <v>0</v>
      </c>
      <c r="Z232" s="1482">
        <f t="shared" si="123"/>
        <v>2222963</v>
      </c>
      <c r="AA232" s="1154">
        <f t="shared" si="123"/>
        <v>0</v>
      </c>
      <c r="AB232" s="1087">
        <f t="shared" si="123"/>
        <v>0</v>
      </c>
      <c r="AC232" s="1087">
        <f t="shared" si="123"/>
        <v>0</v>
      </c>
      <c r="AD232" s="1087">
        <f t="shared" si="123"/>
        <v>0</v>
      </c>
      <c r="AE232" s="1021">
        <f t="shared" si="123"/>
        <v>0</v>
      </c>
      <c r="AF232" s="1021">
        <f t="shared" si="123"/>
        <v>0</v>
      </c>
    </row>
    <row r="233" spans="1:32" s="496" customFormat="1" ht="12.75">
      <c r="A233" s="1221"/>
      <c r="B233" s="1217"/>
      <c r="C233" s="1232"/>
      <c r="D233" s="1233"/>
      <c r="E233" s="1233"/>
      <c r="F233" s="1233"/>
      <c r="G233" s="1234"/>
      <c r="H233" s="481">
        <f>H239</f>
        <v>3764979</v>
      </c>
      <c r="I233" s="1239"/>
      <c r="J233" s="1088"/>
      <c r="K233" s="1088"/>
      <c r="L233" s="1088"/>
      <c r="M233" s="1088"/>
      <c r="N233" s="1088"/>
      <c r="O233" s="1088"/>
      <c r="P233" s="1088"/>
      <c r="Q233" s="1088"/>
      <c r="R233" s="1088"/>
      <c r="S233" s="1088"/>
      <c r="T233" s="1020"/>
      <c r="U233" s="1153"/>
      <c r="V233" s="1088"/>
      <c r="W233" s="1088"/>
      <c r="X233" s="1088"/>
      <c r="Y233" s="1020"/>
      <c r="Z233" s="1465"/>
      <c r="AA233" s="1153"/>
      <c r="AB233" s="1088"/>
      <c r="AC233" s="1088"/>
      <c r="AD233" s="1088"/>
      <c r="AE233" s="1020"/>
      <c r="AF233" s="1020"/>
    </row>
    <row r="234" spans="1:32" s="496" customFormat="1" ht="12.75">
      <c r="A234" s="1221"/>
      <c r="B234" s="1217"/>
      <c r="C234" s="1232"/>
      <c r="D234" s="1233"/>
      <c r="E234" s="1233"/>
      <c r="F234" s="1233"/>
      <c r="G234" s="1234"/>
      <c r="H234" s="481">
        <f>H230+H232</f>
        <v>8534559</v>
      </c>
      <c r="I234" s="1223" t="s">
        <v>294</v>
      </c>
      <c r="J234" s="1087">
        <f>J230+J232</f>
        <v>5307009</v>
      </c>
      <c r="K234" s="1087">
        <f aca="true" t="shared" si="124" ref="K234:T234">K230+K232</f>
        <v>3980256</v>
      </c>
      <c r="L234" s="1087">
        <f t="shared" si="124"/>
        <v>3980256</v>
      </c>
      <c r="M234" s="1087">
        <f t="shared" si="124"/>
        <v>0</v>
      </c>
      <c r="N234" s="1087">
        <f t="shared" si="124"/>
        <v>1326753</v>
      </c>
      <c r="O234" s="1087">
        <f t="shared" si="124"/>
        <v>0</v>
      </c>
      <c r="P234" s="1087">
        <f t="shared" si="124"/>
        <v>1326753</v>
      </c>
      <c r="Q234" s="1087">
        <f t="shared" si="124"/>
        <v>0</v>
      </c>
      <c r="R234" s="1087">
        <f t="shared" si="124"/>
        <v>1326753</v>
      </c>
      <c r="S234" s="1087">
        <f t="shared" si="124"/>
        <v>0</v>
      </c>
      <c r="T234" s="1021">
        <f t="shared" si="124"/>
        <v>3980256</v>
      </c>
      <c r="U234" s="1154">
        <f aca="true" t="shared" si="125" ref="U234:AF234">U230+U232</f>
        <v>3227550</v>
      </c>
      <c r="V234" s="1087">
        <f t="shared" si="125"/>
        <v>2420663</v>
      </c>
      <c r="W234" s="1087">
        <f t="shared" si="125"/>
        <v>0</v>
      </c>
      <c r="X234" s="1087">
        <f t="shared" si="125"/>
        <v>806887</v>
      </c>
      <c r="Y234" s="1021">
        <f t="shared" si="125"/>
        <v>0</v>
      </c>
      <c r="Z234" s="1482">
        <f t="shared" si="125"/>
        <v>2420663</v>
      </c>
      <c r="AA234" s="1154">
        <f t="shared" si="125"/>
        <v>0</v>
      </c>
      <c r="AB234" s="1087">
        <f t="shared" si="125"/>
        <v>0</v>
      </c>
      <c r="AC234" s="1087">
        <f t="shared" si="125"/>
        <v>0</v>
      </c>
      <c r="AD234" s="1087">
        <f t="shared" si="125"/>
        <v>0</v>
      </c>
      <c r="AE234" s="1021">
        <f t="shared" si="125"/>
        <v>0</v>
      </c>
      <c r="AF234" s="1021">
        <f t="shared" si="125"/>
        <v>0</v>
      </c>
    </row>
    <row r="235" spans="1:32" s="496" customFormat="1" ht="13.5" thickBot="1">
      <c r="A235" s="1222"/>
      <c r="B235" s="1218"/>
      <c r="C235" s="1235"/>
      <c r="D235" s="1236"/>
      <c r="E235" s="1236"/>
      <c r="F235" s="1236"/>
      <c r="G235" s="1237"/>
      <c r="H235" s="482">
        <f>H231+H233</f>
        <v>6400919</v>
      </c>
      <c r="I235" s="1224"/>
      <c r="J235" s="1091"/>
      <c r="K235" s="1091"/>
      <c r="L235" s="1091"/>
      <c r="M235" s="1091"/>
      <c r="N235" s="1091"/>
      <c r="O235" s="1091"/>
      <c r="P235" s="1091"/>
      <c r="Q235" s="1091"/>
      <c r="R235" s="1091"/>
      <c r="S235" s="1091"/>
      <c r="T235" s="1022"/>
      <c r="U235" s="1155"/>
      <c r="V235" s="1091"/>
      <c r="W235" s="1091"/>
      <c r="X235" s="1091"/>
      <c r="Y235" s="1022"/>
      <c r="Z235" s="1466"/>
      <c r="AA235" s="1155"/>
      <c r="AB235" s="1091"/>
      <c r="AC235" s="1091"/>
      <c r="AD235" s="1091"/>
      <c r="AE235" s="1022"/>
      <c r="AF235" s="1022"/>
    </row>
    <row r="236" spans="1:32" ht="12.75">
      <c r="A236" s="1361" t="s">
        <v>563</v>
      </c>
      <c r="B236" s="1320"/>
      <c r="C236" s="1342" t="s">
        <v>552</v>
      </c>
      <c r="D236" s="1200">
        <v>24</v>
      </c>
      <c r="E236" s="1283" t="s">
        <v>550</v>
      </c>
      <c r="F236" s="1283" t="s">
        <v>532</v>
      </c>
      <c r="G236" s="1287" t="s">
        <v>553</v>
      </c>
      <c r="H236" s="497">
        <v>3514580</v>
      </c>
      <c r="I236" s="1265" t="s">
        <v>292</v>
      </c>
      <c r="J236" s="1142">
        <f>K236+N236</f>
        <v>3251004</v>
      </c>
      <c r="K236" s="1142">
        <f>L236+M236</f>
        <v>2438248</v>
      </c>
      <c r="L236" s="1092">
        <v>2438248</v>
      </c>
      <c r="M236" s="1092">
        <v>0</v>
      </c>
      <c r="N236" s="1142">
        <f>O236+P236+Q236</f>
        <v>812756</v>
      </c>
      <c r="O236" s="1092">
        <v>0</v>
      </c>
      <c r="P236" s="1092">
        <v>812756</v>
      </c>
      <c r="Q236" s="1092">
        <v>0</v>
      </c>
      <c r="R236" s="1092">
        <v>812756</v>
      </c>
      <c r="S236" s="1092">
        <v>0</v>
      </c>
      <c r="T236" s="1007">
        <v>2438248</v>
      </c>
      <c r="U236" s="1156">
        <f>V236+W236+X236+Y236</f>
        <v>3227550</v>
      </c>
      <c r="V236" s="1092">
        <v>2420663</v>
      </c>
      <c r="W236" s="1092">
        <v>0</v>
      </c>
      <c r="X236" s="1092">
        <v>806887</v>
      </c>
      <c r="Y236" s="1023">
        <v>0</v>
      </c>
      <c r="Z236" s="1468">
        <v>197700</v>
      </c>
      <c r="AA236" s="1156">
        <f>AB236+AC236+AD236+AE236</f>
        <v>0</v>
      </c>
      <c r="AB236" s="1092">
        <v>0</v>
      </c>
      <c r="AC236" s="1092">
        <v>0</v>
      </c>
      <c r="AD236" s="1092">
        <v>0</v>
      </c>
      <c r="AE236" s="1023">
        <v>0</v>
      </c>
      <c r="AF236" s="1007">
        <v>0</v>
      </c>
    </row>
    <row r="237" spans="1:32" ht="12.75">
      <c r="A237" s="1361"/>
      <c r="B237" s="1320"/>
      <c r="C237" s="1326"/>
      <c r="D237" s="1284"/>
      <c r="E237" s="1284"/>
      <c r="F237" s="1289"/>
      <c r="G237" s="1288"/>
      <c r="H237" s="497">
        <v>2635940</v>
      </c>
      <c r="I237" s="1195"/>
      <c r="J237" s="1094"/>
      <c r="K237" s="1094"/>
      <c r="L237" s="1085"/>
      <c r="M237" s="1085"/>
      <c r="N237" s="1094"/>
      <c r="O237" s="1085"/>
      <c r="P237" s="1085"/>
      <c r="Q237" s="1085"/>
      <c r="R237" s="1085"/>
      <c r="S237" s="1085"/>
      <c r="T237" s="1017"/>
      <c r="U237" s="1147"/>
      <c r="V237" s="1085"/>
      <c r="W237" s="1085"/>
      <c r="X237" s="1085"/>
      <c r="Y237" s="1043"/>
      <c r="Z237" s="1469"/>
      <c r="AA237" s="1147"/>
      <c r="AB237" s="1085"/>
      <c r="AC237" s="1085"/>
      <c r="AD237" s="1085"/>
      <c r="AE237" s="1043"/>
      <c r="AF237" s="1017"/>
    </row>
    <row r="238" spans="1:32" ht="12.75">
      <c r="A238" s="1363"/>
      <c r="B238" s="1285"/>
      <c r="C238" s="1327"/>
      <c r="D238" s="1285"/>
      <c r="E238" s="1285"/>
      <c r="F238" s="1285"/>
      <c r="G238" s="1213"/>
      <c r="H238" s="497">
        <v>5019979</v>
      </c>
      <c r="I238" s="1194" t="s">
        <v>293</v>
      </c>
      <c r="J238" s="1094">
        <f>K238+N238</f>
        <v>2056005</v>
      </c>
      <c r="K238" s="1094">
        <f>L238+M238</f>
        <v>1542008</v>
      </c>
      <c r="L238" s="1098">
        <v>1542008</v>
      </c>
      <c r="M238" s="1098">
        <v>0</v>
      </c>
      <c r="N238" s="1094">
        <f>O238+P238+Q238</f>
        <v>513997</v>
      </c>
      <c r="O238" s="1098">
        <v>0</v>
      </c>
      <c r="P238" s="1098">
        <v>513997</v>
      </c>
      <c r="Q238" s="1098">
        <v>0</v>
      </c>
      <c r="R238" s="1098">
        <v>513997</v>
      </c>
      <c r="S238" s="1098">
        <v>0</v>
      </c>
      <c r="T238" s="1226">
        <v>1542008</v>
      </c>
      <c r="U238" s="1147">
        <f>V238+W238+X238+Y238</f>
        <v>0</v>
      </c>
      <c r="V238" s="1085">
        <v>0</v>
      </c>
      <c r="W238" s="1098">
        <v>0</v>
      </c>
      <c r="X238" s="1098">
        <v>0</v>
      </c>
      <c r="Y238" s="1013">
        <v>0</v>
      </c>
      <c r="Z238" s="1500">
        <v>2222963</v>
      </c>
      <c r="AA238" s="1147">
        <f>AB238+AC238+AD238+AE238</f>
        <v>0</v>
      </c>
      <c r="AB238" s="1085">
        <v>0</v>
      </c>
      <c r="AC238" s="1098">
        <v>0</v>
      </c>
      <c r="AD238" s="1098">
        <v>0</v>
      </c>
      <c r="AE238" s="1013">
        <v>0</v>
      </c>
      <c r="AF238" s="1226">
        <v>0</v>
      </c>
    </row>
    <row r="239" spans="1:32" ht="12.75">
      <c r="A239" s="1363"/>
      <c r="B239" s="1285"/>
      <c r="C239" s="1327"/>
      <c r="D239" s="1285"/>
      <c r="E239" s="1285"/>
      <c r="F239" s="1285"/>
      <c r="G239" s="1213"/>
      <c r="H239" s="498">
        <v>3764979</v>
      </c>
      <c r="I239" s="1195"/>
      <c r="J239" s="1094"/>
      <c r="K239" s="1094"/>
      <c r="L239" s="1098"/>
      <c r="M239" s="1098"/>
      <c r="N239" s="1094"/>
      <c r="O239" s="1098"/>
      <c r="P239" s="1098"/>
      <c r="Q239" s="1098"/>
      <c r="R239" s="1098"/>
      <c r="S239" s="1098"/>
      <c r="T239" s="1226"/>
      <c r="U239" s="1147"/>
      <c r="V239" s="1085"/>
      <c r="W239" s="1098"/>
      <c r="X239" s="1098"/>
      <c r="Y239" s="1013"/>
      <c r="Z239" s="1500"/>
      <c r="AA239" s="1147"/>
      <c r="AB239" s="1085"/>
      <c r="AC239" s="1098"/>
      <c r="AD239" s="1098"/>
      <c r="AE239" s="1013"/>
      <c r="AF239" s="1226"/>
    </row>
    <row r="240" spans="1:32" ht="12.75">
      <c r="A240" s="1363"/>
      <c r="B240" s="1285"/>
      <c r="C240" s="1327"/>
      <c r="D240" s="1285"/>
      <c r="E240" s="1285"/>
      <c r="F240" s="1285"/>
      <c r="G240" s="1213"/>
      <c r="H240" s="483">
        <f>H236+H238</f>
        <v>8534559</v>
      </c>
      <c r="I240" s="1194" t="s">
        <v>294</v>
      </c>
      <c r="J240" s="1112">
        <f>J236+J238</f>
        <v>5307009</v>
      </c>
      <c r="K240" s="1112">
        <f aca="true" t="shared" si="126" ref="K240:T240">K236+K238</f>
        <v>3980256</v>
      </c>
      <c r="L240" s="1112">
        <f t="shared" si="126"/>
        <v>3980256</v>
      </c>
      <c r="M240" s="1112">
        <f t="shared" si="126"/>
        <v>0</v>
      </c>
      <c r="N240" s="1112">
        <f t="shared" si="126"/>
        <v>1326753</v>
      </c>
      <c r="O240" s="1112">
        <f t="shared" si="126"/>
        <v>0</v>
      </c>
      <c r="P240" s="1112">
        <f t="shared" si="126"/>
        <v>1326753</v>
      </c>
      <c r="Q240" s="1112">
        <f t="shared" si="126"/>
        <v>0</v>
      </c>
      <c r="R240" s="1112">
        <f t="shared" si="126"/>
        <v>1326753</v>
      </c>
      <c r="S240" s="1112">
        <f t="shared" si="126"/>
        <v>0</v>
      </c>
      <c r="T240" s="1227">
        <f t="shared" si="126"/>
        <v>3980256</v>
      </c>
      <c r="U240" s="1172">
        <f aca="true" t="shared" si="127" ref="U240:AF240">U236+U238</f>
        <v>3227550</v>
      </c>
      <c r="V240" s="1112">
        <f t="shared" si="127"/>
        <v>2420663</v>
      </c>
      <c r="W240" s="1112">
        <f t="shared" si="127"/>
        <v>0</v>
      </c>
      <c r="X240" s="1112">
        <f t="shared" si="127"/>
        <v>806887</v>
      </c>
      <c r="Y240" s="1004">
        <f t="shared" si="127"/>
        <v>0</v>
      </c>
      <c r="Z240" s="1498">
        <f t="shared" si="127"/>
        <v>2420663</v>
      </c>
      <c r="AA240" s="1172">
        <f t="shared" si="127"/>
        <v>0</v>
      </c>
      <c r="AB240" s="1112">
        <f t="shared" si="127"/>
        <v>0</v>
      </c>
      <c r="AC240" s="1112">
        <f t="shared" si="127"/>
        <v>0</v>
      </c>
      <c r="AD240" s="1112">
        <f t="shared" si="127"/>
        <v>0</v>
      </c>
      <c r="AE240" s="1004">
        <f t="shared" si="127"/>
        <v>0</v>
      </c>
      <c r="AF240" s="1227">
        <f t="shared" si="127"/>
        <v>0</v>
      </c>
    </row>
    <row r="241" spans="1:32" ht="13.5" thickBot="1">
      <c r="A241" s="1363"/>
      <c r="B241" s="1285"/>
      <c r="C241" s="1327"/>
      <c r="D241" s="1285"/>
      <c r="E241" s="1285"/>
      <c r="F241" s="1285"/>
      <c r="G241" s="1214"/>
      <c r="H241" s="483">
        <f>H237+H239</f>
        <v>6400919</v>
      </c>
      <c r="I241" s="1265"/>
      <c r="J241" s="1113"/>
      <c r="K241" s="1113"/>
      <c r="L241" s="1113"/>
      <c r="M241" s="1113"/>
      <c r="N241" s="1113"/>
      <c r="O241" s="1113"/>
      <c r="P241" s="1113"/>
      <c r="Q241" s="1113"/>
      <c r="R241" s="1113"/>
      <c r="S241" s="1113"/>
      <c r="T241" s="1228"/>
      <c r="U241" s="1173"/>
      <c r="V241" s="1113"/>
      <c r="W241" s="1113"/>
      <c r="X241" s="1113"/>
      <c r="Y241" s="1005"/>
      <c r="Z241" s="1499"/>
      <c r="AA241" s="1173"/>
      <c r="AB241" s="1113"/>
      <c r="AC241" s="1113"/>
      <c r="AD241" s="1113"/>
      <c r="AE241" s="1005"/>
      <c r="AF241" s="1228"/>
    </row>
    <row r="242" spans="1:32" s="496" customFormat="1" ht="12.75">
      <c r="A242" s="1248" t="s">
        <v>554</v>
      </c>
      <c r="B242" s="1249"/>
      <c r="C242" s="1523" t="s">
        <v>555</v>
      </c>
      <c r="D242" s="1353"/>
      <c r="E242" s="1353"/>
      <c r="F242" s="1353"/>
      <c r="G242" s="1524"/>
      <c r="H242" s="485">
        <f>H248+H260+H272</f>
        <v>6971590</v>
      </c>
      <c r="I242" s="1404" t="s">
        <v>292</v>
      </c>
      <c r="J242" s="1093">
        <f>J248+J260+J272</f>
        <v>6400597</v>
      </c>
      <c r="K242" s="1093">
        <f aca="true" t="shared" si="128" ref="K242:T242">K248+K260+K272</f>
        <v>4711745</v>
      </c>
      <c r="L242" s="1093">
        <f t="shared" si="128"/>
        <v>149800</v>
      </c>
      <c r="M242" s="1093">
        <f t="shared" si="128"/>
        <v>4561945</v>
      </c>
      <c r="N242" s="1132">
        <v>1571852</v>
      </c>
      <c r="O242" s="1132">
        <v>530633</v>
      </c>
      <c r="P242" s="1093">
        <f t="shared" si="128"/>
        <v>1041219</v>
      </c>
      <c r="Q242" s="1093">
        <f t="shared" si="128"/>
        <v>0</v>
      </c>
      <c r="R242" s="1093">
        <f t="shared" si="128"/>
        <v>49930</v>
      </c>
      <c r="S242" s="1093">
        <f t="shared" si="128"/>
        <v>1521922</v>
      </c>
      <c r="T242" s="1019">
        <f t="shared" si="128"/>
        <v>2066200</v>
      </c>
      <c r="U242" s="1152">
        <f>U248+U260+U272</f>
        <v>4264915</v>
      </c>
      <c r="V242" s="1093">
        <f>V248+V260+V272</f>
        <v>2435842</v>
      </c>
      <c r="W242" s="1093">
        <f>W248+W260+W272</f>
        <v>80375</v>
      </c>
      <c r="X242" s="1093">
        <f>X248+X260+X272</f>
        <v>1711398</v>
      </c>
      <c r="Y242" s="1019">
        <f>Y248+Y260+Y272</f>
        <v>37300</v>
      </c>
      <c r="Z242" s="1503">
        <v>80366</v>
      </c>
      <c r="AA242" s="1152">
        <f aca="true" t="shared" si="129" ref="AA242:AF242">AA248+AA260+AA272</f>
        <v>267718</v>
      </c>
      <c r="AB242" s="1093">
        <f t="shared" si="129"/>
        <v>147561</v>
      </c>
      <c r="AC242" s="1093">
        <f t="shared" si="129"/>
        <v>0</v>
      </c>
      <c r="AD242" s="1093">
        <f t="shared" si="129"/>
        <v>120157</v>
      </c>
      <c r="AE242" s="1019">
        <f t="shared" si="129"/>
        <v>0</v>
      </c>
      <c r="AF242" s="1019">
        <f t="shared" si="129"/>
        <v>0</v>
      </c>
    </row>
    <row r="243" spans="1:32" s="496" customFormat="1" ht="12.75">
      <c r="A243" s="1250"/>
      <c r="B243" s="1251"/>
      <c r="C243" s="1525"/>
      <c r="D243" s="1526"/>
      <c r="E243" s="1526"/>
      <c r="F243" s="1526"/>
      <c r="G243" s="1527"/>
      <c r="H243" s="485">
        <f>H249+H261+H273</f>
        <v>5111195</v>
      </c>
      <c r="I243" s="1254"/>
      <c r="J243" s="1088"/>
      <c r="K243" s="1088"/>
      <c r="L243" s="1088"/>
      <c r="M243" s="1088"/>
      <c r="N243" s="1127"/>
      <c r="O243" s="1127"/>
      <c r="P243" s="1088"/>
      <c r="Q243" s="1088"/>
      <c r="R243" s="1088"/>
      <c r="S243" s="1088"/>
      <c r="T243" s="1020"/>
      <c r="U243" s="1153"/>
      <c r="V243" s="1088"/>
      <c r="W243" s="1088"/>
      <c r="X243" s="1088"/>
      <c r="Y243" s="1020"/>
      <c r="Z243" s="1485"/>
      <c r="AA243" s="1153"/>
      <c r="AB243" s="1088"/>
      <c r="AC243" s="1088"/>
      <c r="AD243" s="1088"/>
      <c r="AE243" s="1020"/>
      <c r="AF243" s="1020"/>
    </row>
    <row r="244" spans="1:32" s="496" customFormat="1" ht="12.75">
      <c r="A244" s="1252"/>
      <c r="B244" s="1253"/>
      <c r="C244" s="1525"/>
      <c r="D244" s="1526"/>
      <c r="E244" s="1526"/>
      <c r="F244" s="1526"/>
      <c r="G244" s="1527"/>
      <c r="H244" s="485">
        <f>H250+H262+H274</f>
        <v>6348069</v>
      </c>
      <c r="I244" s="1402" t="s">
        <v>293</v>
      </c>
      <c r="J244" s="1087">
        <f>J250+J262+J274</f>
        <v>2386431</v>
      </c>
      <c r="K244" s="1087">
        <f aca="true" t="shared" si="130" ref="K244:T244">K250+K262+K274</f>
        <v>579934</v>
      </c>
      <c r="L244" s="1087">
        <f t="shared" si="130"/>
        <v>133544</v>
      </c>
      <c r="M244" s="1087">
        <f t="shared" si="130"/>
        <v>446390</v>
      </c>
      <c r="N244" s="1131">
        <v>1923497</v>
      </c>
      <c r="O244" s="1131">
        <v>-37471</v>
      </c>
      <c r="P244" s="1087">
        <f t="shared" si="130"/>
        <v>1593515</v>
      </c>
      <c r="Q244" s="1087">
        <f t="shared" si="130"/>
        <v>367453</v>
      </c>
      <c r="R244" s="1087">
        <f t="shared" si="130"/>
        <v>71503</v>
      </c>
      <c r="S244" s="1087">
        <f t="shared" si="130"/>
        <v>1851994</v>
      </c>
      <c r="T244" s="1021">
        <f t="shared" si="130"/>
        <v>767239</v>
      </c>
      <c r="U244" s="1154">
        <f>U250+U262+U274</f>
        <v>0</v>
      </c>
      <c r="V244" s="1087">
        <f>V250+V262+V274</f>
        <v>0</v>
      </c>
      <c r="W244" s="1087">
        <f>W250+W262+W274</f>
        <v>0</v>
      </c>
      <c r="X244" s="1087">
        <f>X250+X262+X274</f>
        <v>0</v>
      </c>
      <c r="Y244" s="1021">
        <f>Y250+Y262+Y274</f>
        <v>0</v>
      </c>
      <c r="Z244" s="1504">
        <v>1956036</v>
      </c>
      <c r="AA244" s="1154">
        <f aca="true" t="shared" si="131" ref="AA244:AF244">AA250+AA262+AA274</f>
        <v>0</v>
      </c>
      <c r="AB244" s="1087">
        <f t="shared" si="131"/>
        <v>0</v>
      </c>
      <c r="AC244" s="1087">
        <f t="shared" si="131"/>
        <v>0</v>
      </c>
      <c r="AD244" s="1087">
        <f t="shared" si="131"/>
        <v>0</v>
      </c>
      <c r="AE244" s="1021">
        <f t="shared" si="131"/>
        <v>0</v>
      </c>
      <c r="AF244" s="1021">
        <f t="shared" si="131"/>
        <v>147561</v>
      </c>
    </row>
    <row r="245" spans="1:32" s="496" customFormat="1" ht="12.75">
      <c r="A245" s="1252"/>
      <c r="B245" s="1253"/>
      <c r="C245" s="1525"/>
      <c r="D245" s="1526"/>
      <c r="E245" s="1526"/>
      <c r="F245" s="1526"/>
      <c r="G245" s="1527"/>
      <c r="H245" s="485">
        <f>H251+H263+H275</f>
        <v>2763887</v>
      </c>
      <c r="I245" s="1405"/>
      <c r="J245" s="1088"/>
      <c r="K245" s="1088"/>
      <c r="L245" s="1088"/>
      <c r="M245" s="1088"/>
      <c r="N245" s="1127"/>
      <c r="O245" s="1127"/>
      <c r="P245" s="1088"/>
      <c r="Q245" s="1088"/>
      <c r="R245" s="1088"/>
      <c r="S245" s="1088"/>
      <c r="T245" s="1020"/>
      <c r="U245" s="1153"/>
      <c r="V245" s="1088"/>
      <c r="W245" s="1088"/>
      <c r="X245" s="1088"/>
      <c r="Y245" s="1020"/>
      <c r="Z245" s="1485"/>
      <c r="AA245" s="1153"/>
      <c r="AB245" s="1088"/>
      <c r="AC245" s="1088"/>
      <c r="AD245" s="1088"/>
      <c r="AE245" s="1020"/>
      <c r="AF245" s="1020"/>
    </row>
    <row r="246" spans="1:32" s="496" customFormat="1" ht="12.75">
      <c r="A246" s="1252"/>
      <c r="B246" s="1253"/>
      <c r="C246" s="1525"/>
      <c r="D246" s="1526"/>
      <c r="E246" s="1526"/>
      <c r="F246" s="1526"/>
      <c r="G246" s="1527"/>
      <c r="H246" s="481">
        <f>H242+H244</f>
        <v>13319659</v>
      </c>
      <c r="I246" s="1402" t="s">
        <v>294</v>
      </c>
      <c r="J246" s="1087">
        <f>J242+J244</f>
        <v>8787028</v>
      </c>
      <c r="K246" s="1087">
        <f aca="true" t="shared" si="132" ref="K246:T246">K242+K244</f>
        <v>5291679</v>
      </c>
      <c r="L246" s="1087">
        <f t="shared" si="132"/>
        <v>283344</v>
      </c>
      <c r="M246" s="1087">
        <f t="shared" si="132"/>
        <v>5008335</v>
      </c>
      <c r="N246" s="1087">
        <f t="shared" si="132"/>
        <v>3495349</v>
      </c>
      <c r="O246" s="1087">
        <f t="shared" si="132"/>
        <v>493162</v>
      </c>
      <c r="P246" s="1087">
        <f t="shared" si="132"/>
        <v>2634734</v>
      </c>
      <c r="Q246" s="1087">
        <f t="shared" si="132"/>
        <v>367453</v>
      </c>
      <c r="R246" s="1087">
        <f t="shared" si="132"/>
        <v>121433</v>
      </c>
      <c r="S246" s="1087">
        <f t="shared" si="132"/>
        <v>3373916</v>
      </c>
      <c r="T246" s="1021">
        <f t="shared" si="132"/>
        <v>2833439</v>
      </c>
      <c r="U246" s="1154">
        <f aca="true" t="shared" si="133" ref="U246:AF246">U242+U244</f>
        <v>4264915</v>
      </c>
      <c r="V246" s="1087">
        <f t="shared" si="133"/>
        <v>2435842</v>
      </c>
      <c r="W246" s="1087">
        <f t="shared" si="133"/>
        <v>80375</v>
      </c>
      <c r="X246" s="1087">
        <f t="shared" si="133"/>
        <v>1711398</v>
      </c>
      <c r="Y246" s="1021">
        <f t="shared" si="133"/>
        <v>37300</v>
      </c>
      <c r="Z246" s="1482">
        <f t="shared" si="133"/>
        <v>2036402</v>
      </c>
      <c r="AA246" s="1154">
        <f t="shared" si="133"/>
        <v>267718</v>
      </c>
      <c r="AB246" s="1087">
        <f t="shared" si="133"/>
        <v>147561</v>
      </c>
      <c r="AC246" s="1087">
        <f t="shared" si="133"/>
        <v>0</v>
      </c>
      <c r="AD246" s="1087">
        <f t="shared" si="133"/>
        <v>120157</v>
      </c>
      <c r="AE246" s="1021">
        <f t="shared" si="133"/>
        <v>0</v>
      </c>
      <c r="AF246" s="1021">
        <f t="shared" si="133"/>
        <v>147561</v>
      </c>
    </row>
    <row r="247" spans="1:32" s="496" customFormat="1" ht="13.5" thickBot="1">
      <c r="A247" s="1254"/>
      <c r="B247" s="1255"/>
      <c r="C247" s="1528"/>
      <c r="D247" s="1529"/>
      <c r="E247" s="1529"/>
      <c r="F247" s="1529"/>
      <c r="G247" s="1530"/>
      <c r="H247" s="482">
        <f>H243+H245</f>
        <v>7875082</v>
      </c>
      <c r="I247" s="1403"/>
      <c r="J247" s="1091"/>
      <c r="K247" s="1091"/>
      <c r="L247" s="1091"/>
      <c r="M247" s="1091"/>
      <c r="N247" s="1091"/>
      <c r="O247" s="1091"/>
      <c r="P247" s="1091"/>
      <c r="Q247" s="1091"/>
      <c r="R247" s="1091"/>
      <c r="S247" s="1091"/>
      <c r="T247" s="1022"/>
      <c r="U247" s="1155"/>
      <c r="V247" s="1091"/>
      <c r="W247" s="1091"/>
      <c r="X247" s="1091"/>
      <c r="Y247" s="1022"/>
      <c r="Z247" s="1466"/>
      <c r="AA247" s="1155"/>
      <c r="AB247" s="1091"/>
      <c r="AC247" s="1091"/>
      <c r="AD247" s="1091"/>
      <c r="AE247" s="1022"/>
      <c r="AF247" s="1022"/>
    </row>
    <row r="248" spans="1:32" s="496" customFormat="1" ht="12.75">
      <c r="A248" s="1219"/>
      <c r="B248" s="1406" t="s">
        <v>556</v>
      </c>
      <c r="C248" s="1531" t="s">
        <v>557</v>
      </c>
      <c r="D248" s="1249"/>
      <c r="E248" s="1249"/>
      <c r="F248" s="1249"/>
      <c r="G248" s="1532"/>
      <c r="H248" s="486">
        <f>H254</f>
        <v>2370000</v>
      </c>
      <c r="I248" s="1240" t="s">
        <v>292</v>
      </c>
      <c r="J248" s="1132">
        <f>J254</f>
        <v>1799000</v>
      </c>
      <c r="K248" s="1093">
        <f aca="true" t="shared" si="134" ref="K248:T248">K254</f>
        <v>1260550</v>
      </c>
      <c r="L248" s="1093">
        <f t="shared" si="134"/>
        <v>0</v>
      </c>
      <c r="M248" s="1093">
        <f t="shared" si="134"/>
        <v>1260550</v>
      </c>
      <c r="N248" s="1132">
        <v>538450</v>
      </c>
      <c r="O248" s="1093">
        <f t="shared" si="134"/>
        <v>370634</v>
      </c>
      <c r="P248" s="1093">
        <f t="shared" si="134"/>
        <v>167816</v>
      </c>
      <c r="Q248" s="1093">
        <f t="shared" si="134"/>
        <v>0</v>
      </c>
      <c r="R248" s="1093">
        <f t="shared" si="134"/>
        <v>0</v>
      </c>
      <c r="S248" s="1093">
        <f t="shared" si="134"/>
        <v>421450</v>
      </c>
      <c r="T248" s="1019">
        <f t="shared" si="134"/>
        <v>0</v>
      </c>
      <c r="U248" s="1170">
        <f aca="true" t="shared" si="135" ref="U248:AF248">U254</f>
        <v>570300</v>
      </c>
      <c r="V248" s="1093">
        <f t="shared" si="135"/>
        <v>399440</v>
      </c>
      <c r="W248" s="1093">
        <f t="shared" si="135"/>
        <v>80375</v>
      </c>
      <c r="X248" s="1093">
        <f t="shared" si="135"/>
        <v>53185</v>
      </c>
      <c r="Y248" s="1019">
        <f t="shared" si="135"/>
        <v>37300</v>
      </c>
      <c r="Z248" s="1464">
        <f t="shared" si="135"/>
        <v>0</v>
      </c>
      <c r="AA248" s="1170">
        <f t="shared" si="135"/>
        <v>0</v>
      </c>
      <c r="AB248" s="1093">
        <f t="shared" si="135"/>
        <v>0</v>
      </c>
      <c r="AC248" s="1093">
        <f t="shared" si="135"/>
        <v>0</v>
      </c>
      <c r="AD248" s="1093">
        <f t="shared" si="135"/>
        <v>0</v>
      </c>
      <c r="AE248" s="1019">
        <f t="shared" si="135"/>
        <v>0</v>
      </c>
      <c r="AF248" s="1019">
        <f t="shared" si="135"/>
        <v>0</v>
      </c>
    </row>
    <row r="249" spans="1:32" s="496" customFormat="1" ht="12.75">
      <c r="A249" s="1220"/>
      <c r="B249" s="1216"/>
      <c r="C249" s="1533"/>
      <c r="D249" s="1251"/>
      <c r="E249" s="1251"/>
      <c r="F249" s="1251"/>
      <c r="G249" s="1534"/>
      <c r="H249" s="486">
        <f>H255</f>
        <v>1660000</v>
      </c>
      <c r="I249" s="1246"/>
      <c r="J249" s="1131"/>
      <c r="K249" s="1087"/>
      <c r="L249" s="1087"/>
      <c r="M249" s="1087"/>
      <c r="N249" s="1131"/>
      <c r="O249" s="1087"/>
      <c r="P249" s="1087"/>
      <c r="Q249" s="1087"/>
      <c r="R249" s="1087"/>
      <c r="S249" s="1087"/>
      <c r="T249" s="1021"/>
      <c r="U249" s="1171"/>
      <c r="V249" s="1087"/>
      <c r="W249" s="1087"/>
      <c r="X249" s="1087"/>
      <c r="Y249" s="1021"/>
      <c r="Z249" s="1482"/>
      <c r="AA249" s="1171"/>
      <c r="AB249" s="1087"/>
      <c r="AC249" s="1087"/>
      <c r="AD249" s="1087"/>
      <c r="AE249" s="1021"/>
      <c r="AF249" s="1021"/>
    </row>
    <row r="250" spans="1:32" s="496" customFormat="1" ht="12.75">
      <c r="A250" s="1221"/>
      <c r="B250" s="1217"/>
      <c r="C250" s="1533"/>
      <c r="D250" s="1251"/>
      <c r="E250" s="1251"/>
      <c r="F250" s="1251"/>
      <c r="G250" s="1534"/>
      <c r="H250" s="486">
        <f>H256</f>
        <v>0</v>
      </c>
      <c r="I250" s="1223" t="s">
        <v>293</v>
      </c>
      <c r="J250" s="1087">
        <f>J256</f>
        <v>700</v>
      </c>
      <c r="K250" s="1087">
        <f aca="true" t="shared" si="136" ref="K250:T250">K256</f>
        <v>10</v>
      </c>
      <c r="L250" s="1087">
        <f t="shared" si="136"/>
        <v>0</v>
      </c>
      <c r="M250" s="1087">
        <f t="shared" si="136"/>
        <v>10</v>
      </c>
      <c r="N250" s="1131">
        <v>690</v>
      </c>
      <c r="O250" s="1087">
        <f t="shared" si="136"/>
        <v>-117009</v>
      </c>
      <c r="P250" s="1087">
        <f t="shared" si="136"/>
        <v>-1</v>
      </c>
      <c r="Q250" s="1087">
        <f t="shared" si="136"/>
        <v>117700</v>
      </c>
      <c r="R250" s="1087">
        <f t="shared" si="136"/>
        <v>0</v>
      </c>
      <c r="S250" s="1087">
        <f t="shared" si="136"/>
        <v>117690</v>
      </c>
      <c r="T250" s="1021">
        <f t="shared" si="136"/>
        <v>0</v>
      </c>
      <c r="U250" s="1154">
        <f aca="true" t="shared" si="137" ref="U250:AF250">U256</f>
        <v>0</v>
      </c>
      <c r="V250" s="1087">
        <f t="shared" si="137"/>
        <v>0</v>
      </c>
      <c r="W250" s="1087">
        <f t="shared" si="137"/>
        <v>0</v>
      </c>
      <c r="X250" s="1087">
        <f t="shared" si="137"/>
        <v>0</v>
      </c>
      <c r="Y250" s="1021">
        <f t="shared" si="137"/>
        <v>0</v>
      </c>
      <c r="Z250" s="1482">
        <f t="shared" si="137"/>
        <v>0</v>
      </c>
      <c r="AA250" s="1154">
        <f t="shared" si="137"/>
        <v>0</v>
      </c>
      <c r="AB250" s="1087">
        <f t="shared" si="137"/>
        <v>0</v>
      </c>
      <c r="AC250" s="1087">
        <f t="shared" si="137"/>
        <v>0</v>
      </c>
      <c r="AD250" s="1087">
        <f t="shared" si="137"/>
        <v>0</v>
      </c>
      <c r="AE250" s="1021">
        <f t="shared" si="137"/>
        <v>0</v>
      </c>
      <c r="AF250" s="1021">
        <f t="shared" si="137"/>
        <v>0</v>
      </c>
    </row>
    <row r="251" spans="1:32" s="496" customFormat="1" ht="12.75">
      <c r="A251" s="1221"/>
      <c r="B251" s="1217"/>
      <c r="C251" s="1533"/>
      <c r="D251" s="1251"/>
      <c r="E251" s="1251"/>
      <c r="F251" s="1251"/>
      <c r="G251" s="1534"/>
      <c r="H251" s="486">
        <f>H257</f>
        <v>0</v>
      </c>
      <c r="I251" s="1239"/>
      <c r="J251" s="1087"/>
      <c r="K251" s="1087"/>
      <c r="L251" s="1087"/>
      <c r="M251" s="1087"/>
      <c r="N251" s="1131"/>
      <c r="O251" s="1087"/>
      <c r="P251" s="1087"/>
      <c r="Q251" s="1087"/>
      <c r="R251" s="1087"/>
      <c r="S251" s="1087"/>
      <c r="T251" s="1021"/>
      <c r="U251" s="1154"/>
      <c r="V251" s="1087"/>
      <c r="W251" s="1087"/>
      <c r="X251" s="1087"/>
      <c r="Y251" s="1021"/>
      <c r="Z251" s="1482"/>
      <c r="AA251" s="1154"/>
      <c r="AB251" s="1087"/>
      <c r="AC251" s="1087"/>
      <c r="AD251" s="1087"/>
      <c r="AE251" s="1021"/>
      <c r="AF251" s="1021"/>
    </row>
    <row r="252" spans="1:32" s="496" customFormat="1" ht="12.75">
      <c r="A252" s="1221"/>
      <c r="B252" s="1217"/>
      <c r="C252" s="1533"/>
      <c r="D252" s="1251"/>
      <c r="E252" s="1251"/>
      <c r="F252" s="1251"/>
      <c r="G252" s="1534"/>
      <c r="H252" s="481">
        <f>H248+H250</f>
        <v>2370000</v>
      </c>
      <c r="I252" s="1238" t="s">
        <v>294</v>
      </c>
      <c r="J252" s="1087">
        <f>J248+J250</f>
        <v>1799700</v>
      </c>
      <c r="K252" s="1087">
        <f aca="true" t="shared" si="138" ref="K252:T252">K248+K250</f>
        <v>1260560</v>
      </c>
      <c r="L252" s="1087">
        <f t="shared" si="138"/>
        <v>0</v>
      </c>
      <c r="M252" s="1087">
        <f t="shared" si="138"/>
        <v>1260560</v>
      </c>
      <c r="N252" s="1087">
        <f t="shared" si="138"/>
        <v>539140</v>
      </c>
      <c r="O252" s="1087">
        <f t="shared" si="138"/>
        <v>253625</v>
      </c>
      <c r="P252" s="1087">
        <f t="shared" si="138"/>
        <v>167815</v>
      </c>
      <c r="Q252" s="1087">
        <f t="shared" si="138"/>
        <v>117700</v>
      </c>
      <c r="R252" s="1087">
        <f t="shared" si="138"/>
        <v>0</v>
      </c>
      <c r="S252" s="1087">
        <f t="shared" si="138"/>
        <v>539140</v>
      </c>
      <c r="T252" s="1021">
        <f t="shared" si="138"/>
        <v>0</v>
      </c>
      <c r="U252" s="1154">
        <f aca="true" t="shared" si="139" ref="U252:AF252">U248+U250</f>
        <v>570300</v>
      </c>
      <c r="V252" s="1087">
        <f t="shared" si="139"/>
        <v>399440</v>
      </c>
      <c r="W252" s="1087">
        <f t="shared" si="139"/>
        <v>80375</v>
      </c>
      <c r="X252" s="1087">
        <f t="shared" si="139"/>
        <v>53185</v>
      </c>
      <c r="Y252" s="1021">
        <f t="shared" si="139"/>
        <v>37300</v>
      </c>
      <c r="Z252" s="1482">
        <f t="shared" si="139"/>
        <v>0</v>
      </c>
      <c r="AA252" s="1154">
        <f t="shared" si="139"/>
        <v>0</v>
      </c>
      <c r="AB252" s="1087">
        <f t="shared" si="139"/>
        <v>0</v>
      </c>
      <c r="AC252" s="1087">
        <f t="shared" si="139"/>
        <v>0</v>
      </c>
      <c r="AD252" s="1087">
        <f t="shared" si="139"/>
        <v>0</v>
      </c>
      <c r="AE252" s="1021">
        <f t="shared" si="139"/>
        <v>0</v>
      </c>
      <c r="AF252" s="1021">
        <f t="shared" si="139"/>
        <v>0</v>
      </c>
    </row>
    <row r="253" spans="1:32" s="496" customFormat="1" ht="13.5" thickBot="1">
      <c r="A253" s="1221"/>
      <c r="B253" s="1218"/>
      <c r="C253" s="1535"/>
      <c r="D253" s="1536"/>
      <c r="E253" s="1536"/>
      <c r="F253" s="1536"/>
      <c r="G253" s="1537"/>
      <c r="H253" s="482">
        <f>H249+H251</f>
        <v>1660000</v>
      </c>
      <c r="I253" s="1224"/>
      <c r="J253" s="1091"/>
      <c r="K253" s="1091"/>
      <c r="L253" s="1091"/>
      <c r="M253" s="1091"/>
      <c r="N253" s="1091"/>
      <c r="O253" s="1091"/>
      <c r="P253" s="1091"/>
      <c r="Q253" s="1091"/>
      <c r="R253" s="1091"/>
      <c r="S253" s="1091"/>
      <c r="T253" s="1022"/>
      <c r="U253" s="1155"/>
      <c r="V253" s="1091"/>
      <c r="W253" s="1091"/>
      <c r="X253" s="1091"/>
      <c r="Y253" s="1022"/>
      <c r="Z253" s="1466"/>
      <c r="AA253" s="1155"/>
      <c r="AB253" s="1091"/>
      <c r="AC253" s="1091"/>
      <c r="AD253" s="1091"/>
      <c r="AE253" s="1022"/>
      <c r="AF253" s="1022"/>
    </row>
    <row r="254" spans="1:32" ht="12.75">
      <c r="A254" s="1273" t="s">
        <v>569</v>
      </c>
      <c r="B254" s="1337"/>
      <c r="C254" s="1410" t="s">
        <v>559</v>
      </c>
      <c r="D254" s="1410">
        <v>354</v>
      </c>
      <c r="E254" s="1407" t="s">
        <v>560</v>
      </c>
      <c r="F254" s="1407" t="s">
        <v>920</v>
      </c>
      <c r="G254" s="1408" t="s">
        <v>886</v>
      </c>
      <c r="H254" s="541">
        <v>2370000</v>
      </c>
      <c r="I254" s="1265" t="s">
        <v>292</v>
      </c>
      <c r="J254" s="1338">
        <v>1799000</v>
      </c>
      <c r="K254" s="1340">
        <f>L254+M254</f>
        <v>1260550</v>
      </c>
      <c r="L254" s="1111">
        <v>0</v>
      </c>
      <c r="M254" s="1111">
        <v>1260550</v>
      </c>
      <c r="N254" s="1338">
        <v>421450</v>
      </c>
      <c r="O254" s="1110">
        <v>370634</v>
      </c>
      <c r="P254" s="1111">
        <v>167816</v>
      </c>
      <c r="Q254" s="1111">
        <v>0</v>
      </c>
      <c r="R254" s="1111">
        <v>0</v>
      </c>
      <c r="S254" s="1110">
        <v>421450</v>
      </c>
      <c r="T254" s="1007">
        <v>0</v>
      </c>
      <c r="U254" s="1168">
        <f>V254+W254+X254+Y254</f>
        <v>570300</v>
      </c>
      <c r="V254" s="1143">
        <v>399440</v>
      </c>
      <c r="W254" s="1110">
        <v>80375</v>
      </c>
      <c r="X254" s="1111">
        <v>53185</v>
      </c>
      <c r="Y254" s="1008">
        <v>37300</v>
      </c>
      <c r="Z254" s="1487">
        <v>0</v>
      </c>
      <c r="AA254" s="1168">
        <f>AB254+AC254+AD254+AE254</f>
        <v>0</v>
      </c>
      <c r="AB254" s="1143">
        <v>0</v>
      </c>
      <c r="AC254" s="1110">
        <v>0</v>
      </c>
      <c r="AD254" s="1111">
        <v>0</v>
      </c>
      <c r="AE254" s="1008">
        <v>0</v>
      </c>
      <c r="AF254" s="1008">
        <v>0</v>
      </c>
    </row>
    <row r="255" spans="1:32" ht="12.75">
      <c r="A255" s="1273"/>
      <c r="B255" s="1262"/>
      <c r="C255" s="1411"/>
      <c r="D255" s="1411"/>
      <c r="E255" s="1208"/>
      <c r="F255" s="1208"/>
      <c r="G255" s="1212"/>
      <c r="H255" s="541">
        <v>1660000</v>
      </c>
      <c r="I255" s="1409"/>
      <c r="J255" s="1339"/>
      <c r="K255" s="1341"/>
      <c r="L255" s="1107"/>
      <c r="M255" s="1107"/>
      <c r="N255" s="1339"/>
      <c r="O255" s="1086"/>
      <c r="P255" s="1107"/>
      <c r="Q255" s="1107"/>
      <c r="R255" s="1107"/>
      <c r="S255" s="1086"/>
      <c r="T255" s="1002"/>
      <c r="U255" s="1169"/>
      <c r="V255" s="1144"/>
      <c r="W255" s="1086"/>
      <c r="X255" s="1107"/>
      <c r="Y255" s="1002"/>
      <c r="Z255" s="1472"/>
      <c r="AA255" s="1169"/>
      <c r="AB255" s="1144"/>
      <c r="AC255" s="1086"/>
      <c r="AD255" s="1107"/>
      <c r="AE255" s="1002"/>
      <c r="AF255" s="1002"/>
    </row>
    <row r="256" spans="1:32" ht="12.75">
      <c r="A256" s="1274"/>
      <c r="B256" s="1324"/>
      <c r="C256" s="1359"/>
      <c r="D256" s="1359"/>
      <c r="E256" s="1209"/>
      <c r="F256" s="1209"/>
      <c r="G256" s="1213"/>
      <c r="H256" s="497">
        <v>0</v>
      </c>
      <c r="I256" s="1194" t="s">
        <v>293</v>
      </c>
      <c r="J256" s="1339">
        <v>700</v>
      </c>
      <c r="K256" s="1341">
        <f>L256+M256</f>
        <v>10</v>
      </c>
      <c r="L256" s="1107">
        <v>0</v>
      </c>
      <c r="M256" s="1107">
        <v>10</v>
      </c>
      <c r="N256" s="1339">
        <v>117690</v>
      </c>
      <c r="O256" s="1086">
        <v>-117009</v>
      </c>
      <c r="P256" s="1107">
        <v>-1</v>
      </c>
      <c r="Q256" s="1107">
        <v>117700</v>
      </c>
      <c r="R256" s="1107">
        <v>0</v>
      </c>
      <c r="S256" s="1086">
        <v>117690</v>
      </c>
      <c r="T256" s="1017">
        <v>0</v>
      </c>
      <c r="U256" s="1169">
        <f>V256+W256+X256+Y256</f>
        <v>0</v>
      </c>
      <c r="V256" s="1144">
        <v>0</v>
      </c>
      <c r="W256" s="1086">
        <v>0</v>
      </c>
      <c r="X256" s="1107">
        <v>0</v>
      </c>
      <c r="Y256" s="1002">
        <v>0</v>
      </c>
      <c r="Z256" s="1472">
        <v>0</v>
      </c>
      <c r="AA256" s="1169">
        <f>AB256+AC256+AD256+AE256</f>
        <v>0</v>
      </c>
      <c r="AB256" s="1144">
        <v>0</v>
      </c>
      <c r="AC256" s="1086">
        <v>0</v>
      </c>
      <c r="AD256" s="1107">
        <v>0</v>
      </c>
      <c r="AE256" s="1002">
        <v>0</v>
      </c>
      <c r="AF256" s="1002">
        <v>0</v>
      </c>
    </row>
    <row r="257" spans="1:32" ht="12.75">
      <c r="A257" s="1274"/>
      <c r="B257" s="1324"/>
      <c r="C257" s="1359"/>
      <c r="D257" s="1359"/>
      <c r="E257" s="1209"/>
      <c r="F257" s="1209"/>
      <c r="G257" s="1213"/>
      <c r="H257" s="498">
        <v>0</v>
      </c>
      <c r="I257" s="1195"/>
      <c r="J257" s="1339"/>
      <c r="K257" s="1341"/>
      <c r="L257" s="1107"/>
      <c r="M257" s="1107"/>
      <c r="N257" s="1339"/>
      <c r="O257" s="1086"/>
      <c r="P257" s="1107"/>
      <c r="Q257" s="1107"/>
      <c r="R257" s="1107"/>
      <c r="S257" s="1086"/>
      <c r="T257" s="1002"/>
      <c r="U257" s="1169"/>
      <c r="V257" s="1144"/>
      <c r="W257" s="1086"/>
      <c r="X257" s="1107"/>
      <c r="Y257" s="1002"/>
      <c r="Z257" s="1472"/>
      <c r="AA257" s="1169"/>
      <c r="AB257" s="1144"/>
      <c r="AC257" s="1086"/>
      <c r="AD257" s="1107"/>
      <c r="AE257" s="1002"/>
      <c r="AF257" s="1002"/>
    </row>
    <row r="258" spans="1:32" ht="12.75">
      <c r="A258" s="1274"/>
      <c r="B258" s="1324"/>
      <c r="C258" s="1359"/>
      <c r="D258" s="1359"/>
      <c r="E258" s="1209"/>
      <c r="F258" s="1209"/>
      <c r="G258" s="1213"/>
      <c r="H258" s="483">
        <f>H254+H256</f>
        <v>2370000</v>
      </c>
      <c r="I258" s="1194" t="s">
        <v>294</v>
      </c>
      <c r="J258" s="1103">
        <f>J254+J256</f>
        <v>1799700</v>
      </c>
      <c r="K258" s="1103">
        <f aca="true" t="shared" si="140" ref="K258:T258">K254+K256</f>
        <v>1260560</v>
      </c>
      <c r="L258" s="1103">
        <f t="shared" si="140"/>
        <v>0</v>
      </c>
      <c r="M258" s="1103">
        <f t="shared" si="140"/>
        <v>1260560</v>
      </c>
      <c r="N258" s="1103">
        <f t="shared" si="140"/>
        <v>539140</v>
      </c>
      <c r="O258" s="1089">
        <f t="shared" si="140"/>
        <v>253625</v>
      </c>
      <c r="P258" s="1103">
        <f t="shared" si="140"/>
        <v>167815</v>
      </c>
      <c r="Q258" s="1103">
        <f t="shared" si="140"/>
        <v>117700</v>
      </c>
      <c r="R258" s="1103">
        <f t="shared" si="140"/>
        <v>0</v>
      </c>
      <c r="S258" s="1089">
        <f t="shared" si="140"/>
        <v>539140</v>
      </c>
      <c r="T258" s="1010">
        <f t="shared" si="140"/>
        <v>0</v>
      </c>
      <c r="U258" s="1164">
        <f aca="true" t="shared" si="141" ref="U258:AF258">U254+U256</f>
        <v>570300</v>
      </c>
      <c r="V258" s="1103">
        <f t="shared" si="141"/>
        <v>399440</v>
      </c>
      <c r="W258" s="1089">
        <f t="shared" si="141"/>
        <v>80375</v>
      </c>
      <c r="X258" s="1103">
        <f t="shared" si="141"/>
        <v>53185</v>
      </c>
      <c r="Y258" s="1010">
        <f t="shared" si="141"/>
        <v>37300</v>
      </c>
      <c r="Z258" s="1505">
        <f t="shared" si="141"/>
        <v>0</v>
      </c>
      <c r="AA258" s="1164">
        <f t="shared" si="141"/>
        <v>0</v>
      </c>
      <c r="AB258" s="1103">
        <f t="shared" si="141"/>
        <v>0</v>
      </c>
      <c r="AC258" s="1089">
        <f t="shared" si="141"/>
        <v>0</v>
      </c>
      <c r="AD258" s="1103">
        <f t="shared" si="141"/>
        <v>0</v>
      </c>
      <c r="AE258" s="1010">
        <f t="shared" si="141"/>
        <v>0</v>
      </c>
      <c r="AF258" s="1010">
        <f t="shared" si="141"/>
        <v>0</v>
      </c>
    </row>
    <row r="259" spans="1:32" ht="13.5" thickBot="1">
      <c r="A259" s="1275"/>
      <c r="B259" s="1325"/>
      <c r="C259" s="1412"/>
      <c r="D259" s="1412"/>
      <c r="E259" s="1210"/>
      <c r="F259" s="1210"/>
      <c r="G259" s="1214"/>
      <c r="H259" s="472">
        <f>H255+H257</f>
        <v>1660000</v>
      </c>
      <c r="I259" s="1413"/>
      <c r="J259" s="1109"/>
      <c r="K259" s="1109"/>
      <c r="L259" s="1109"/>
      <c r="M259" s="1109"/>
      <c r="N259" s="1109"/>
      <c r="O259" s="1108"/>
      <c r="P259" s="1109"/>
      <c r="Q259" s="1109"/>
      <c r="R259" s="1109"/>
      <c r="S259" s="1108"/>
      <c r="T259" s="1003"/>
      <c r="U259" s="1166"/>
      <c r="V259" s="1109"/>
      <c r="W259" s="1108"/>
      <c r="X259" s="1109"/>
      <c r="Y259" s="1003"/>
      <c r="Z259" s="1506"/>
      <c r="AA259" s="1166"/>
      <c r="AB259" s="1109"/>
      <c r="AC259" s="1108"/>
      <c r="AD259" s="1109"/>
      <c r="AE259" s="1003"/>
      <c r="AF259" s="1003"/>
    </row>
    <row r="260" spans="1:32" s="496" customFormat="1" ht="12.75">
      <c r="A260" s="1334"/>
      <c r="B260" s="1247" t="s">
        <v>561</v>
      </c>
      <c r="C260" s="1232" t="s">
        <v>562</v>
      </c>
      <c r="D260" s="1233"/>
      <c r="E260" s="1233"/>
      <c r="F260" s="1233"/>
      <c r="G260" s="1234"/>
      <c r="H260" s="485">
        <f>H266</f>
        <v>1846660</v>
      </c>
      <c r="I260" s="1238" t="s">
        <v>292</v>
      </c>
      <c r="J260" s="1106">
        <f>J266</f>
        <v>1846660</v>
      </c>
      <c r="K260" s="1106">
        <f aca="true" t="shared" si="142" ref="K260:T260">K266</f>
        <v>1384995</v>
      </c>
      <c r="L260" s="1106">
        <f t="shared" si="142"/>
        <v>0</v>
      </c>
      <c r="M260" s="1106">
        <f t="shared" si="142"/>
        <v>1384995</v>
      </c>
      <c r="N260" s="1106">
        <f t="shared" si="142"/>
        <v>461665</v>
      </c>
      <c r="O260" s="1106">
        <f t="shared" si="142"/>
        <v>276999</v>
      </c>
      <c r="P260" s="1106">
        <f t="shared" si="142"/>
        <v>184666</v>
      </c>
      <c r="Q260" s="1106">
        <f t="shared" si="142"/>
        <v>0</v>
      </c>
      <c r="R260" s="1106">
        <f t="shared" si="142"/>
        <v>0</v>
      </c>
      <c r="S260" s="1106">
        <f t="shared" si="142"/>
        <v>461665</v>
      </c>
      <c r="T260" s="1009">
        <f t="shared" si="142"/>
        <v>0</v>
      </c>
      <c r="U260" s="1167">
        <f aca="true" t="shared" si="143" ref="U260:AF260">U266</f>
        <v>0</v>
      </c>
      <c r="V260" s="1106">
        <f t="shared" si="143"/>
        <v>0</v>
      </c>
      <c r="W260" s="1106">
        <f t="shared" si="143"/>
        <v>0</v>
      </c>
      <c r="X260" s="1106">
        <f t="shared" si="143"/>
        <v>0</v>
      </c>
      <c r="Y260" s="1009">
        <f t="shared" si="143"/>
        <v>0</v>
      </c>
      <c r="Z260" s="1493">
        <f t="shared" si="143"/>
        <v>0</v>
      </c>
      <c r="AA260" s="1167">
        <f t="shared" si="143"/>
        <v>0</v>
      </c>
      <c r="AB260" s="1106">
        <f t="shared" si="143"/>
        <v>0</v>
      </c>
      <c r="AC260" s="1106">
        <f t="shared" si="143"/>
        <v>0</v>
      </c>
      <c r="AD260" s="1106">
        <f t="shared" si="143"/>
        <v>0</v>
      </c>
      <c r="AE260" s="1009">
        <f t="shared" si="143"/>
        <v>0</v>
      </c>
      <c r="AF260" s="1009">
        <f t="shared" si="143"/>
        <v>0</v>
      </c>
    </row>
    <row r="261" spans="1:32" s="496" customFormat="1" ht="12.75">
      <c r="A261" s="1335"/>
      <c r="B261" s="1247"/>
      <c r="C261" s="1232"/>
      <c r="D261" s="1233"/>
      <c r="E261" s="1233"/>
      <c r="F261" s="1233"/>
      <c r="G261" s="1234"/>
      <c r="H261" s="486">
        <f>H267</f>
        <v>1384995</v>
      </c>
      <c r="I261" s="1239"/>
      <c r="J261" s="1088"/>
      <c r="K261" s="1088"/>
      <c r="L261" s="1088"/>
      <c r="M261" s="1088"/>
      <c r="N261" s="1088"/>
      <c r="O261" s="1088"/>
      <c r="P261" s="1088"/>
      <c r="Q261" s="1088"/>
      <c r="R261" s="1088"/>
      <c r="S261" s="1088"/>
      <c r="T261" s="1020"/>
      <c r="U261" s="1153"/>
      <c r="V261" s="1088"/>
      <c r="W261" s="1088"/>
      <c r="X261" s="1088"/>
      <c r="Y261" s="1020"/>
      <c r="Z261" s="1465"/>
      <c r="AA261" s="1153"/>
      <c r="AB261" s="1088"/>
      <c r="AC261" s="1088"/>
      <c r="AD261" s="1088"/>
      <c r="AE261" s="1020"/>
      <c r="AF261" s="1020"/>
    </row>
    <row r="262" spans="1:32" s="496" customFormat="1" ht="12.75">
      <c r="A262" s="1336"/>
      <c r="B262" s="1217"/>
      <c r="C262" s="1232"/>
      <c r="D262" s="1233"/>
      <c r="E262" s="1233"/>
      <c r="F262" s="1233"/>
      <c r="G262" s="1234"/>
      <c r="H262" s="486">
        <f>H268</f>
        <v>0</v>
      </c>
      <c r="I262" s="1223" t="s">
        <v>293</v>
      </c>
      <c r="J262" s="1087">
        <f>J268</f>
        <v>0</v>
      </c>
      <c r="K262" s="1087">
        <f aca="true" t="shared" si="144" ref="K262:T262">K268</f>
        <v>-187315</v>
      </c>
      <c r="L262" s="1087">
        <f t="shared" si="144"/>
        <v>0</v>
      </c>
      <c r="M262" s="1087">
        <f t="shared" si="144"/>
        <v>-187315</v>
      </c>
      <c r="N262" s="1087">
        <f t="shared" si="144"/>
        <v>187315</v>
      </c>
      <c r="O262" s="1087">
        <f t="shared" si="144"/>
        <v>-37462</v>
      </c>
      <c r="P262" s="1087">
        <f t="shared" si="144"/>
        <v>-24976</v>
      </c>
      <c r="Q262" s="1087">
        <f t="shared" si="144"/>
        <v>249753</v>
      </c>
      <c r="R262" s="1087">
        <f t="shared" si="144"/>
        <v>0</v>
      </c>
      <c r="S262" s="1087">
        <f t="shared" si="144"/>
        <v>187315</v>
      </c>
      <c r="T262" s="1021">
        <f t="shared" si="144"/>
        <v>0</v>
      </c>
      <c r="U262" s="1154">
        <f aca="true" t="shared" si="145" ref="U262:AF262">U268</f>
        <v>0</v>
      </c>
      <c r="V262" s="1087">
        <f t="shared" si="145"/>
        <v>0</v>
      </c>
      <c r="W262" s="1087">
        <f t="shared" si="145"/>
        <v>0</v>
      </c>
      <c r="X262" s="1087">
        <f t="shared" si="145"/>
        <v>0</v>
      </c>
      <c r="Y262" s="1021">
        <f t="shared" si="145"/>
        <v>0</v>
      </c>
      <c r="Z262" s="1482">
        <f t="shared" si="145"/>
        <v>0</v>
      </c>
      <c r="AA262" s="1154">
        <f t="shared" si="145"/>
        <v>0</v>
      </c>
      <c r="AB262" s="1087">
        <f t="shared" si="145"/>
        <v>0</v>
      </c>
      <c r="AC262" s="1087">
        <f t="shared" si="145"/>
        <v>0</v>
      </c>
      <c r="AD262" s="1087">
        <f t="shared" si="145"/>
        <v>0</v>
      </c>
      <c r="AE262" s="1021">
        <f t="shared" si="145"/>
        <v>0</v>
      </c>
      <c r="AF262" s="1021">
        <f t="shared" si="145"/>
        <v>0</v>
      </c>
    </row>
    <row r="263" spans="1:32" s="496" customFormat="1" ht="12.75">
      <c r="A263" s="1336"/>
      <c r="B263" s="1217"/>
      <c r="C263" s="1232"/>
      <c r="D263" s="1233"/>
      <c r="E263" s="1233"/>
      <c r="F263" s="1233"/>
      <c r="G263" s="1234"/>
      <c r="H263" s="486">
        <f>H269</f>
        <v>-187315</v>
      </c>
      <c r="I263" s="1239"/>
      <c r="J263" s="1088"/>
      <c r="K263" s="1088"/>
      <c r="L263" s="1088"/>
      <c r="M263" s="1088"/>
      <c r="N263" s="1088"/>
      <c r="O263" s="1088"/>
      <c r="P263" s="1088"/>
      <c r="Q263" s="1088"/>
      <c r="R263" s="1088"/>
      <c r="S263" s="1088"/>
      <c r="T263" s="1020"/>
      <c r="U263" s="1153"/>
      <c r="V263" s="1088"/>
      <c r="W263" s="1088"/>
      <c r="X263" s="1088"/>
      <c r="Y263" s="1020"/>
      <c r="Z263" s="1465"/>
      <c r="AA263" s="1153"/>
      <c r="AB263" s="1088"/>
      <c r="AC263" s="1088"/>
      <c r="AD263" s="1088"/>
      <c r="AE263" s="1020"/>
      <c r="AF263" s="1020"/>
    </row>
    <row r="264" spans="1:32" s="496" customFormat="1" ht="12.75">
      <c r="A264" s="1336"/>
      <c r="B264" s="1217"/>
      <c r="C264" s="1232"/>
      <c r="D264" s="1233"/>
      <c r="E264" s="1233"/>
      <c r="F264" s="1233"/>
      <c r="G264" s="1234"/>
      <c r="H264" s="481">
        <f>H260+H262</f>
        <v>1846660</v>
      </c>
      <c r="I264" s="1223" t="s">
        <v>294</v>
      </c>
      <c r="J264" s="1087">
        <f>J260+J262</f>
        <v>1846660</v>
      </c>
      <c r="K264" s="1087">
        <f aca="true" t="shared" si="146" ref="K264:T264">K260+K262</f>
        <v>1197680</v>
      </c>
      <c r="L264" s="1087">
        <f t="shared" si="146"/>
        <v>0</v>
      </c>
      <c r="M264" s="1087">
        <f t="shared" si="146"/>
        <v>1197680</v>
      </c>
      <c r="N264" s="1087">
        <f t="shared" si="146"/>
        <v>648980</v>
      </c>
      <c r="O264" s="1087">
        <f t="shared" si="146"/>
        <v>239537</v>
      </c>
      <c r="P264" s="1087">
        <f t="shared" si="146"/>
        <v>159690</v>
      </c>
      <c r="Q264" s="1087">
        <f t="shared" si="146"/>
        <v>249753</v>
      </c>
      <c r="R264" s="1087">
        <f t="shared" si="146"/>
        <v>0</v>
      </c>
      <c r="S264" s="1087">
        <f t="shared" si="146"/>
        <v>648980</v>
      </c>
      <c r="T264" s="1021">
        <f t="shared" si="146"/>
        <v>0</v>
      </c>
      <c r="U264" s="1154">
        <f aca="true" t="shared" si="147" ref="U264:AF264">U260+U262</f>
        <v>0</v>
      </c>
      <c r="V264" s="1087">
        <f t="shared" si="147"/>
        <v>0</v>
      </c>
      <c r="W264" s="1087">
        <f t="shared" si="147"/>
        <v>0</v>
      </c>
      <c r="X264" s="1087">
        <f t="shared" si="147"/>
        <v>0</v>
      </c>
      <c r="Y264" s="1021">
        <f t="shared" si="147"/>
        <v>0</v>
      </c>
      <c r="Z264" s="1482">
        <f t="shared" si="147"/>
        <v>0</v>
      </c>
      <c r="AA264" s="1154">
        <f t="shared" si="147"/>
        <v>0</v>
      </c>
      <c r="AB264" s="1087">
        <f t="shared" si="147"/>
        <v>0</v>
      </c>
      <c r="AC264" s="1087">
        <f t="shared" si="147"/>
        <v>0</v>
      </c>
      <c r="AD264" s="1087">
        <f t="shared" si="147"/>
        <v>0</v>
      </c>
      <c r="AE264" s="1021">
        <f t="shared" si="147"/>
        <v>0</v>
      </c>
      <c r="AF264" s="1021">
        <f t="shared" si="147"/>
        <v>0</v>
      </c>
    </row>
    <row r="265" spans="1:32" s="496" customFormat="1" ht="13.5" thickBot="1">
      <c r="A265" s="1336"/>
      <c r="B265" s="1218"/>
      <c r="C265" s="1235"/>
      <c r="D265" s="1236"/>
      <c r="E265" s="1236"/>
      <c r="F265" s="1236"/>
      <c r="G265" s="1237"/>
      <c r="H265" s="482">
        <f>H261+H263</f>
        <v>1197680</v>
      </c>
      <c r="I265" s="1224"/>
      <c r="J265" s="1091"/>
      <c r="K265" s="1091"/>
      <c r="L265" s="1091"/>
      <c r="M265" s="1091"/>
      <c r="N265" s="1091"/>
      <c r="O265" s="1091"/>
      <c r="P265" s="1091"/>
      <c r="Q265" s="1091"/>
      <c r="R265" s="1091"/>
      <c r="S265" s="1091"/>
      <c r="T265" s="1022"/>
      <c r="U265" s="1155"/>
      <c r="V265" s="1091"/>
      <c r="W265" s="1091"/>
      <c r="X265" s="1091"/>
      <c r="Y265" s="1022"/>
      <c r="Z265" s="1466"/>
      <c r="AA265" s="1155"/>
      <c r="AB265" s="1091"/>
      <c r="AC265" s="1091"/>
      <c r="AD265" s="1091"/>
      <c r="AE265" s="1022"/>
      <c r="AF265" s="1022"/>
    </row>
    <row r="266" spans="1:32" ht="12.75">
      <c r="A266" s="1273" t="s">
        <v>576</v>
      </c>
      <c r="B266" s="1215"/>
      <c r="C266" s="1196" t="s">
        <v>564</v>
      </c>
      <c r="D266" s="1196" t="s">
        <v>565</v>
      </c>
      <c r="E266" s="1364" t="s">
        <v>591</v>
      </c>
      <c r="F266" s="1364" t="s">
        <v>566</v>
      </c>
      <c r="G266" s="1328" t="s">
        <v>594</v>
      </c>
      <c r="H266" s="499">
        <v>1846660</v>
      </c>
      <c r="I266" s="1265" t="s">
        <v>292</v>
      </c>
      <c r="J266" s="1330">
        <f>K266+N266</f>
        <v>1846660</v>
      </c>
      <c r="K266" s="1332">
        <f>L266+M266</f>
        <v>1384995</v>
      </c>
      <c r="L266" s="1105">
        <v>0</v>
      </c>
      <c r="M266" s="1105">
        <v>1384995</v>
      </c>
      <c r="N266" s="1330">
        <f>O266+P266+Q266</f>
        <v>461665</v>
      </c>
      <c r="O266" s="1092">
        <v>276999</v>
      </c>
      <c r="P266" s="1105">
        <v>184666</v>
      </c>
      <c r="Q266" s="1105">
        <v>0</v>
      </c>
      <c r="R266" s="1105">
        <v>0</v>
      </c>
      <c r="S266" s="1092">
        <v>461665</v>
      </c>
      <c r="T266" s="1007">
        <v>0</v>
      </c>
      <c r="U266" s="1162">
        <f>V266+W266+X266+Y266</f>
        <v>0</v>
      </c>
      <c r="V266" s="1143">
        <v>0</v>
      </c>
      <c r="W266" s="1092">
        <v>0</v>
      </c>
      <c r="X266" s="1105">
        <v>0</v>
      </c>
      <c r="Y266" s="1007">
        <v>0</v>
      </c>
      <c r="Z266" s="1487">
        <v>0</v>
      </c>
      <c r="AA266" s="1162">
        <f>AB266+AC266+AD266+AE266</f>
        <v>0</v>
      </c>
      <c r="AB266" s="1143">
        <v>0</v>
      </c>
      <c r="AC266" s="1092">
        <v>0</v>
      </c>
      <c r="AD266" s="1105">
        <v>0</v>
      </c>
      <c r="AE266" s="1007">
        <v>0</v>
      </c>
      <c r="AF266" s="1008">
        <v>0</v>
      </c>
    </row>
    <row r="267" spans="1:32" ht="12.75">
      <c r="A267" s="1273"/>
      <c r="B267" s="1247"/>
      <c r="C267" s="1232"/>
      <c r="D267" s="1232"/>
      <c r="E267" s="1247"/>
      <c r="F267" s="1247"/>
      <c r="G267" s="1414"/>
      <c r="H267" s="499">
        <v>1384995</v>
      </c>
      <c r="I267" s="1195"/>
      <c r="J267" s="1331"/>
      <c r="K267" s="1333"/>
      <c r="L267" s="1102"/>
      <c r="M267" s="1102"/>
      <c r="N267" s="1103"/>
      <c r="O267" s="1085"/>
      <c r="P267" s="1102"/>
      <c r="Q267" s="1102"/>
      <c r="R267" s="1102"/>
      <c r="S267" s="1085"/>
      <c r="T267" s="1017"/>
      <c r="U267" s="1163"/>
      <c r="V267" s="1144"/>
      <c r="W267" s="1085"/>
      <c r="X267" s="1102"/>
      <c r="Y267" s="1017"/>
      <c r="Z267" s="1472"/>
      <c r="AA267" s="1163"/>
      <c r="AB267" s="1144"/>
      <c r="AC267" s="1085"/>
      <c r="AD267" s="1102"/>
      <c r="AE267" s="1017"/>
      <c r="AF267" s="1002"/>
    </row>
    <row r="268" spans="1:32" ht="12.75">
      <c r="A268" s="1274"/>
      <c r="B268" s="1209"/>
      <c r="C268" s="1270"/>
      <c r="D268" s="1270"/>
      <c r="E268" s="1209"/>
      <c r="F268" s="1209"/>
      <c r="G268" s="1213"/>
      <c r="H268" s="497">
        <v>0</v>
      </c>
      <c r="I268" s="1194" t="s">
        <v>293</v>
      </c>
      <c r="J268" s="1103">
        <f>K268+N268</f>
        <v>0</v>
      </c>
      <c r="K268" s="1333">
        <f>L268+M268</f>
        <v>-187315</v>
      </c>
      <c r="L268" s="1102">
        <v>0</v>
      </c>
      <c r="M268" s="1102">
        <v>-187315</v>
      </c>
      <c r="N268" s="1103">
        <f>O268+P268+Q268</f>
        <v>187315</v>
      </c>
      <c r="O268" s="1085">
        <v>-37462</v>
      </c>
      <c r="P268" s="1102">
        <v>-24976</v>
      </c>
      <c r="Q268" s="1102">
        <v>249753</v>
      </c>
      <c r="R268" s="1102">
        <v>0</v>
      </c>
      <c r="S268" s="1085">
        <v>187315</v>
      </c>
      <c r="T268" s="1017">
        <v>0</v>
      </c>
      <c r="U268" s="1164">
        <f>V268+W268+X268+Y268</f>
        <v>0</v>
      </c>
      <c r="V268" s="1144">
        <v>0</v>
      </c>
      <c r="W268" s="1085">
        <v>0</v>
      </c>
      <c r="X268" s="1102">
        <v>0</v>
      </c>
      <c r="Y268" s="1017">
        <v>0</v>
      </c>
      <c r="Z268" s="1472">
        <v>0</v>
      </c>
      <c r="AA268" s="1164">
        <f>AB268+AC268+AD268+AE268</f>
        <v>0</v>
      </c>
      <c r="AB268" s="1144">
        <v>0</v>
      </c>
      <c r="AC268" s="1085">
        <v>0</v>
      </c>
      <c r="AD268" s="1102">
        <v>0</v>
      </c>
      <c r="AE268" s="1017">
        <v>0</v>
      </c>
      <c r="AF268" s="1002">
        <v>0</v>
      </c>
    </row>
    <row r="269" spans="1:32" ht="12.75">
      <c r="A269" s="1274"/>
      <c r="B269" s="1209"/>
      <c r="C269" s="1270"/>
      <c r="D269" s="1270"/>
      <c r="E269" s="1209"/>
      <c r="F269" s="1209"/>
      <c r="G269" s="1213"/>
      <c r="H269" s="498">
        <v>-187315</v>
      </c>
      <c r="I269" s="1195"/>
      <c r="J269" s="1331"/>
      <c r="K269" s="1333"/>
      <c r="L269" s="1102"/>
      <c r="M269" s="1102"/>
      <c r="N269" s="1103"/>
      <c r="O269" s="1085"/>
      <c r="P269" s="1102"/>
      <c r="Q269" s="1102"/>
      <c r="R269" s="1102"/>
      <c r="S269" s="1085"/>
      <c r="T269" s="1017"/>
      <c r="U269" s="1163"/>
      <c r="V269" s="1144"/>
      <c r="W269" s="1085"/>
      <c r="X269" s="1102"/>
      <c r="Y269" s="1017"/>
      <c r="Z269" s="1472"/>
      <c r="AA269" s="1163"/>
      <c r="AB269" s="1144"/>
      <c r="AC269" s="1085"/>
      <c r="AD269" s="1102"/>
      <c r="AE269" s="1017"/>
      <c r="AF269" s="1002"/>
    </row>
    <row r="270" spans="1:32" ht="12.75">
      <c r="A270" s="1274"/>
      <c r="B270" s="1209"/>
      <c r="C270" s="1270"/>
      <c r="D270" s="1270"/>
      <c r="E270" s="1209"/>
      <c r="F270" s="1209"/>
      <c r="G270" s="1213"/>
      <c r="H270" s="483">
        <f>H266+H268</f>
        <v>1846660</v>
      </c>
      <c r="I270" s="1194" t="s">
        <v>294</v>
      </c>
      <c r="J270" s="1103">
        <f>J266+J268</f>
        <v>1846660</v>
      </c>
      <c r="K270" s="1103">
        <f aca="true" t="shared" si="148" ref="K270:T270">K266+K268</f>
        <v>1197680</v>
      </c>
      <c r="L270" s="1103">
        <f t="shared" si="148"/>
        <v>0</v>
      </c>
      <c r="M270" s="1103">
        <f t="shared" si="148"/>
        <v>1197680</v>
      </c>
      <c r="N270" s="1103">
        <f t="shared" si="148"/>
        <v>648980</v>
      </c>
      <c r="O270" s="1089">
        <f t="shared" si="148"/>
        <v>239537</v>
      </c>
      <c r="P270" s="1103">
        <f t="shared" si="148"/>
        <v>159690</v>
      </c>
      <c r="Q270" s="1103">
        <f t="shared" si="148"/>
        <v>249753</v>
      </c>
      <c r="R270" s="1103">
        <f t="shared" si="148"/>
        <v>0</v>
      </c>
      <c r="S270" s="1089">
        <f t="shared" si="148"/>
        <v>648980</v>
      </c>
      <c r="T270" s="1010">
        <f t="shared" si="148"/>
        <v>0</v>
      </c>
      <c r="U270" s="1164">
        <f aca="true" t="shared" si="149" ref="U270:AF270">U266+U268</f>
        <v>0</v>
      </c>
      <c r="V270" s="1103">
        <f t="shared" si="149"/>
        <v>0</v>
      </c>
      <c r="W270" s="1089">
        <f t="shared" si="149"/>
        <v>0</v>
      </c>
      <c r="X270" s="1103">
        <f t="shared" si="149"/>
        <v>0</v>
      </c>
      <c r="Y270" s="1010">
        <f t="shared" si="149"/>
        <v>0</v>
      </c>
      <c r="Z270" s="1505">
        <f t="shared" si="149"/>
        <v>0</v>
      </c>
      <c r="AA270" s="1164">
        <f t="shared" si="149"/>
        <v>0</v>
      </c>
      <c r="AB270" s="1103">
        <f t="shared" si="149"/>
        <v>0</v>
      </c>
      <c r="AC270" s="1089">
        <f t="shared" si="149"/>
        <v>0</v>
      </c>
      <c r="AD270" s="1103">
        <f t="shared" si="149"/>
        <v>0</v>
      </c>
      <c r="AE270" s="1010">
        <f t="shared" si="149"/>
        <v>0</v>
      </c>
      <c r="AF270" s="1010">
        <f t="shared" si="149"/>
        <v>0</v>
      </c>
    </row>
    <row r="271" spans="1:32" ht="13.5" thickBot="1">
      <c r="A271" s="1275"/>
      <c r="B271" s="1210"/>
      <c r="C271" s="1271"/>
      <c r="D271" s="1271"/>
      <c r="E271" s="1210"/>
      <c r="F271" s="1210"/>
      <c r="G271" s="1214"/>
      <c r="H271" s="472">
        <f>H267+H269</f>
        <v>1197680</v>
      </c>
      <c r="I271" s="1265"/>
      <c r="J271" s="1104"/>
      <c r="K271" s="1104"/>
      <c r="L271" s="1104"/>
      <c r="M271" s="1104"/>
      <c r="N271" s="1104"/>
      <c r="O271" s="1090"/>
      <c r="P271" s="1104"/>
      <c r="Q271" s="1104"/>
      <c r="R271" s="1104"/>
      <c r="S271" s="1090"/>
      <c r="T271" s="1011"/>
      <c r="U271" s="1165"/>
      <c r="V271" s="1104"/>
      <c r="W271" s="1090"/>
      <c r="X271" s="1104"/>
      <c r="Y271" s="1011"/>
      <c r="Z271" s="1507"/>
      <c r="AA271" s="1165"/>
      <c r="AB271" s="1104"/>
      <c r="AC271" s="1090"/>
      <c r="AD271" s="1104"/>
      <c r="AE271" s="1011"/>
      <c r="AF271" s="1011"/>
    </row>
    <row r="272" spans="1:32" s="496" customFormat="1" ht="12.75">
      <c r="A272" s="1261"/>
      <c r="B272" s="1215" t="s">
        <v>567</v>
      </c>
      <c r="C272" s="1229" t="s">
        <v>568</v>
      </c>
      <c r="D272" s="1230"/>
      <c r="E272" s="1230"/>
      <c r="F272" s="1230"/>
      <c r="G272" s="1231"/>
      <c r="H272" s="486">
        <f>H278</f>
        <v>2754930</v>
      </c>
      <c r="I272" s="1240" t="s">
        <v>292</v>
      </c>
      <c r="J272" s="1093">
        <f>J278</f>
        <v>2754937</v>
      </c>
      <c r="K272" s="1093">
        <f aca="true" t="shared" si="150" ref="K272:T272">K278</f>
        <v>2066200</v>
      </c>
      <c r="L272" s="1093">
        <f t="shared" si="150"/>
        <v>149800</v>
      </c>
      <c r="M272" s="1093">
        <f t="shared" si="150"/>
        <v>1916400</v>
      </c>
      <c r="N272" s="1093">
        <f t="shared" si="150"/>
        <v>688737</v>
      </c>
      <c r="O272" s="1093">
        <f t="shared" si="150"/>
        <v>0</v>
      </c>
      <c r="P272" s="1093">
        <f t="shared" si="150"/>
        <v>688737</v>
      </c>
      <c r="Q272" s="1093">
        <f t="shared" si="150"/>
        <v>0</v>
      </c>
      <c r="R272" s="1093">
        <f t="shared" si="150"/>
        <v>49930</v>
      </c>
      <c r="S272" s="1093">
        <f t="shared" si="150"/>
        <v>638807</v>
      </c>
      <c r="T272" s="1019">
        <f t="shared" si="150"/>
        <v>2066200</v>
      </c>
      <c r="U272" s="1152">
        <f aca="true" t="shared" si="151" ref="U272:AF272">U278</f>
        <v>3694615</v>
      </c>
      <c r="V272" s="1093">
        <f t="shared" si="151"/>
        <v>2036402</v>
      </c>
      <c r="W272" s="1093">
        <f t="shared" si="151"/>
        <v>0</v>
      </c>
      <c r="X272" s="1093">
        <f t="shared" si="151"/>
        <v>1658213</v>
      </c>
      <c r="Y272" s="1019">
        <f t="shared" si="151"/>
        <v>0</v>
      </c>
      <c r="Z272" s="1464">
        <f t="shared" si="151"/>
        <v>0</v>
      </c>
      <c r="AA272" s="1152">
        <f t="shared" si="151"/>
        <v>267718</v>
      </c>
      <c r="AB272" s="1093">
        <f t="shared" si="151"/>
        <v>147561</v>
      </c>
      <c r="AC272" s="1093">
        <f t="shared" si="151"/>
        <v>0</v>
      </c>
      <c r="AD272" s="1093">
        <f t="shared" si="151"/>
        <v>120157</v>
      </c>
      <c r="AE272" s="1019">
        <f t="shared" si="151"/>
        <v>0</v>
      </c>
      <c r="AF272" s="1019">
        <f t="shared" si="151"/>
        <v>0</v>
      </c>
    </row>
    <row r="273" spans="1:32" s="496" customFormat="1" ht="12.75">
      <c r="A273" s="1220"/>
      <c r="B273" s="1247"/>
      <c r="C273" s="1232"/>
      <c r="D273" s="1233"/>
      <c r="E273" s="1233"/>
      <c r="F273" s="1233"/>
      <c r="G273" s="1234"/>
      <c r="H273" s="486">
        <f>H279</f>
        <v>2066200</v>
      </c>
      <c r="I273" s="1246"/>
      <c r="J273" s="1087"/>
      <c r="K273" s="1087"/>
      <c r="L273" s="1087"/>
      <c r="M273" s="1087"/>
      <c r="N273" s="1087"/>
      <c r="O273" s="1087"/>
      <c r="P273" s="1087"/>
      <c r="Q273" s="1087"/>
      <c r="R273" s="1087"/>
      <c r="S273" s="1087"/>
      <c r="T273" s="1021"/>
      <c r="U273" s="1154"/>
      <c r="V273" s="1087"/>
      <c r="W273" s="1087"/>
      <c r="X273" s="1087"/>
      <c r="Y273" s="1021"/>
      <c r="Z273" s="1482"/>
      <c r="AA273" s="1154"/>
      <c r="AB273" s="1087"/>
      <c r="AC273" s="1087"/>
      <c r="AD273" s="1087"/>
      <c r="AE273" s="1021"/>
      <c r="AF273" s="1021"/>
    </row>
    <row r="274" spans="1:32" s="496" customFormat="1" ht="12.75">
      <c r="A274" s="1221"/>
      <c r="B274" s="1217"/>
      <c r="C274" s="1232"/>
      <c r="D274" s="1233"/>
      <c r="E274" s="1233"/>
      <c r="F274" s="1233"/>
      <c r="G274" s="1234"/>
      <c r="H274" s="486">
        <f>H280</f>
        <v>6348069</v>
      </c>
      <c r="I274" s="1223" t="s">
        <v>293</v>
      </c>
      <c r="J274" s="1087">
        <f>J280</f>
        <v>2385731</v>
      </c>
      <c r="K274" s="1087">
        <f aca="true" t="shared" si="152" ref="K274:T274">K280</f>
        <v>767239</v>
      </c>
      <c r="L274" s="1087">
        <f t="shared" si="152"/>
        <v>133544</v>
      </c>
      <c r="M274" s="1087">
        <f t="shared" si="152"/>
        <v>633695</v>
      </c>
      <c r="N274" s="1087">
        <f t="shared" si="152"/>
        <v>1618492</v>
      </c>
      <c r="O274" s="1087">
        <f t="shared" si="152"/>
        <v>0</v>
      </c>
      <c r="P274" s="1087">
        <f t="shared" si="152"/>
        <v>1618492</v>
      </c>
      <c r="Q274" s="1087">
        <f t="shared" si="152"/>
        <v>0</v>
      </c>
      <c r="R274" s="1087">
        <f t="shared" si="152"/>
        <v>71503</v>
      </c>
      <c r="S274" s="1087">
        <f t="shared" si="152"/>
        <v>1546989</v>
      </c>
      <c r="T274" s="1021">
        <f t="shared" si="152"/>
        <v>767239</v>
      </c>
      <c r="U274" s="1154">
        <f aca="true" t="shared" si="153" ref="U274:AF274">U280</f>
        <v>0</v>
      </c>
      <c r="V274" s="1087">
        <f t="shared" si="153"/>
        <v>0</v>
      </c>
      <c r="W274" s="1087">
        <f t="shared" si="153"/>
        <v>0</v>
      </c>
      <c r="X274" s="1087">
        <f t="shared" si="153"/>
        <v>0</v>
      </c>
      <c r="Y274" s="1021">
        <f t="shared" si="153"/>
        <v>0</v>
      </c>
      <c r="Z274" s="1482">
        <f t="shared" si="153"/>
        <v>2036402</v>
      </c>
      <c r="AA274" s="1154">
        <f t="shared" si="153"/>
        <v>0</v>
      </c>
      <c r="AB274" s="1087">
        <f t="shared" si="153"/>
        <v>0</v>
      </c>
      <c r="AC274" s="1087">
        <f t="shared" si="153"/>
        <v>0</v>
      </c>
      <c r="AD274" s="1087">
        <f t="shared" si="153"/>
        <v>0</v>
      </c>
      <c r="AE274" s="1021">
        <f t="shared" si="153"/>
        <v>0</v>
      </c>
      <c r="AF274" s="1021">
        <f t="shared" si="153"/>
        <v>147561</v>
      </c>
    </row>
    <row r="275" spans="1:32" s="496" customFormat="1" ht="12.75">
      <c r="A275" s="1221"/>
      <c r="B275" s="1217"/>
      <c r="C275" s="1232"/>
      <c r="D275" s="1233"/>
      <c r="E275" s="1233"/>
      <c r="F275" s="1233"/>
      <c r="G275" s="1234"/>
      <c r="H275" s="486">
        <f>H281</f>
        <v>2951202</v>
      </c>
      <c r="I275" s="1239"/>
      <c r="J275" s="1088"/>
      <c r="K275" s="1088"/>
      <c r="L275" s="1088"/>
      <c r="M275" s="1088"/>
      <c r="N275" s="1088"/>
      <c r="O275" s="1088"/>
      <c r="P275" s="1088"/>
      <c r="Q275" s="1088"/>
      <c r="R275" s="1088"/>
      <c r="S275" s="1088"/>
      <c r="T275" s="1020"/>
      <c r="U275" s="1153"/>
      <c r="V275" s="1088"/>
      <c r="W275" s="1088"/>
      <c r="X275" s="1088"/>
      <c r="Y275" s="1020"/>
      <c r="Z275" s="1465"/>
      <c r="AA275" s="1153"/>
      <c r="AB275" s="1088"/>
      <c r="AC275" s="1088"/>
      <c r="AD275" s="1088"/>
      <c r="AE275" s="1020"/>
      <c r="AF275" s="1020"/>
    </row>
    <row r="276" spans="1:32" s="496" customFormat="1" ht="12.75">
      <c r="A276" s="1221"/>
      <c r="B276" s="1217"/>
      <c r="C276" s="1232"/>
      <c r="D276" s="1233"/>
      <c r="E276" s="1233"/>
      <c r="F276" s="1233"/>
      <c r="G276" s="1234"/>
      <c r="H276" s="481">
        <f>H272+H274</f>
        <v>9102999</v>
      </c>
      <c r="I276" s="1223" t="s">
        <v>294</v>
      </c>
      <c r="J276" s="1087">
        <f>J272+J274</f>
        <v>5140668</v>
      </c>
      <c r="K276" s="1087">
        <f aca="true" t="shared" si="154" ref="K276:T276">K272+K274</f>
        <v>2833439</v>
      </c>
      <c r="L276" s="1087">
        <f t="shared" si="154"/>
        <v>283344</v>
      </c>
      <c r="M276" s="1087">
        <f t="shared" si="154"/>
        <v>2550095</v>
      </c>
      <c r="N276" s="1087">
        <f t="shared" si="154"/>
        <v>2307229</v>
      </c>
      <c r="O276" s="1087">
        <f t="shared" si="154"/>
        <v>0</v>
      </c>
      <c r="P276" s="1087">
        <f t="shared" si="154"/>
        <v>2307229</v>
      </c>
      <c r="Q276" s="1087">
        <f t="shared" si="154"/>
        <v>0</v>
      </c>
      <c r="R276" s="1087">
        <f t="shared" si="154"/>
        <v>121433</v>
      </c>
      <c r="S276" s="1087">
        <f t="shared" si="154"/>
        <v>2185796</v>
      </c>
      <c r="T276" s="1021">
        <f t="shared" si="154"/>
        <v>2833439</v>
      </c>
      <c r="U276" s="1154">
        <f aca="true" t="shared" si="155" ref="U276:AF276">U272+U274</f>
        <v>3694615</v>
      </c>
      <c r="V276" s="1087">
        <f t="shared" si="155"/>
        <v>2036402</v>
      </c>
      <c r="W276" s="1087">
        <f t="shared" si="155"/>
        <v>0</v>
      </c>
      <c r="X276" s="1087">
        <f t="shared" si="155"/>
        <v>1658213</v>
      </c>
      <c r="Y276" s="1021">
        <f t="shared" si="155"/>
        <v>0</v>
      </c>
      <c r="Z276" s="1482">
        <f t="shared" si="155"/>
        <v>2036402</v>
      </c>
      <c r="AA276" s="1154">
        <f t="shared" si="155"/>
        <v>267718</v>
      </c>
      <c r="AB276" s="1087">
        <f t="shared" si="155"/>
        <v>147561</v>
      </c>
      <c r="AC276" s="1087">
        <f t="shared" si="155"/>
        <v>0</v>
      </c>
      <c r="AD276" s="1087">
        <f t="shared" si="155"/>
        <v>120157</v>
      </c>
      <c r="AE276" s="1021">
        <f t="shared" si="155"/>
        <v>0</v>
      </c>
      <c r="AF276" s="1021">
        <f t="shared" si="155"/>
        <v>147561</v>
      </c>
    </row>
    <row r="277" spans="1:32" s="496" customFormat="1" ht="13.5" thickBot="1">
      <c r="A277" s="1222"/>
      <c r="B277" s="1218"/>
      <c r="C277" s="1235"/>
      <c r="D277" s="1236"/>
      <c r="E277" s="1236"/>
      <c r="F277" s="1236"/>
      <c r="G277" s="1237"/>
      <c r="H277" s="482">
        <f>H273+H275</f>
        <v>5017402</v>
      </c>
      <c r="I277" s="1224"/>
      <c r="J277" s="1091"/>
      <c r="K277" s="1091"/>
      <c r="L277" s="1091"/>
      <c r="M277" s="1091"/>
      <c r="N277" s="1091"/>
      <c r="O277" s="1091"/>
      <c r="P277" s="1091"/>
      <c r="Q277" s="1091"/>
      <c r="R277" s="1091"/>
      <c r="S277" s="1091"/>
      <c r="T277" s="1022"/>
      <c r="U277" s="1155"/>
      <c r="V277" s="1091"/>
      <c r="W277" s="1091"/>
      <c r="X277" s="1091"/>
      <c r="Y277" s="1022"/>
      <c r="Z277" s="1466"/>
      <c r="AA277" s="1155"/>
      <c r="AB277" s="1091"/>
      <c r="AC277" s="1091"/>
      <c r="AD277" s="1091"/>
      <c r="AE277" s="1022"/>
      <c r="AF277" s="1022"/>
    </row>
    <row r="278" spans="1:32" ht="12.75" customHeight="1">
      <c r="A278" s="1419" t="s">
        <v>581</v>
      </c>
      <c r="B278" s="1320"/>
      <c r="C278" s="1342" t="s">
        <v>570</v>
      </c>
      <c r="D278" s="1415" t="s">
        <v>571</v>
      </c>
      <c r="E278" s="1416" t="s">
        <v>568</v>
      </c>
      <c r="F278" s="1277" t="s">
        <v>532</v>
      </c>
      <c r="G278" s="1287" t="s">
        <v>572</v>
      </c>
      <c r="H278" s="499">
        <v>2754930</v>
      </c>
      <c r="I278" s="1265" t="s">
        <v>292</v>
      </c>
      <c r="J278" s="1142">
        <f>K278+N278</f>
        <v>2754937</v>
      </c>
      <c r="K278" s="1286">
        <f>L278+M278</f>
        <v>2066200</v>
      </c>
      <c r="L278" s="1096">
        <v>149800</v>
      </c>
      <c r="M278" s="1096">
        <v>1916400</v>
      </c>
      <c r="N278" s="1286">
        <f>O278+P278+Q278</f>
        <v>688737</v>
      </c>
      <c r="O278" s="1096">
        <v>0</v>
      </c>
      <c r="P278" s="1096">
        <v>688737</v>
      </c>
      <c r="Q278" s="1096">
        <v>0</v>
      </c>
      <c r="R278" s="1096">
        <v>49930</v>
      </c>
      <c r="S278" s="1096">
        <v>638807</v>
      </c>
      <c r="T278" s="1007">
        <v>2066200</v>
      </c>
      <c r="U278" s="1156">
        <f>V278+W278+X278+Y278</f>
        <v>3694615</v>
      </c>
      <c r="V278" s="1096">
        <v>2036402</v>
      </c>
      <c r="W278" s="1096">
        <v>0</v>
      </c>
      <c r="X278" s="1096">
        <v>1658213</v>
      </c>
      <c r="Y278" s="1028">
        <v>0</v>
      </c>
      <c r="Z278" s="1508">
        <v>0</v>
      </c>
      <c r="AA278" s="1156">
        <f>AB278+AC278+AD278+AE278</f>
        <v>267718</v>
      </c>
      <c r="AB278" s="1096">
        <v>147561</v>
      </c>
      <c r="AC278" s="1096">
        <v>0</v>
      </c>
      <c r="AD278" s="1096">
        <v>120157</v>
      </c>
      <c r="AE278" s="1028">
        <v>0</v>
      </c>
      <c r="AF278" s="1512">
        <v>0</v>
      </c>
    </row>
    <row r="279" spans="1:32" ht="12.75">
      <c r="A279" s="1420"/>
      <c r="B279" s="1320"/>
      <c r="C279" s="1326"/>
      <c r="D279" s="1326"/>
      <c r="E279" s="1201"/>
      <c r="F279" s="1417"/>
      <c r="G279" s="1212"/>
      <c r="H279" s="499">
        <v>2066200</v>
      </c>
      <c r="I279" s="1195"/>
      <c r="J279" s="1117"/>
      <c r="K279" s="1114"/>
      <c r="L279" s="1097"/>
      <c r="M279" s="1097"/>
      <c r="N279" s="1140"/>
      <c r="O279" s="1097"/>
      <c r="P279" s="1097"/>
      <c r="Q279" s="1097"/>
      <c r="R279" s="1097"/>
      <c r="S279" s="1097"/>
      <c r="T279" s="1002"/>
      <c r="U279" s="1157"/>
      <c r="V279" s="1098"/>
      <c r="W279" s="1097"/>
      <c r="X279" s="1097"/>
      <c r="Y279" s="1012"/>
      <c r="Z279" s="1472"/>
      <c r="AA279" s="1157"/>
      <c r="AB279" s="1098"/>
      <c r="AC279" s="1097"/>
      <c r="AD279" s="1097"/>
      <c r="AE279" s="1012"/>
      <c r="AF279" s="1002"/>
    </row>
    <row r="280" spans="1:32" ht="12.75">
      <c r="A280" s="1421"/>
      <c r="B280" s="1285"/>
      <c r="C280" s="1327"/>
      <c r="D280" s="1327"/>
      <c r="E280" s="1202"/>
      <c r="F280" s="1279"/>
      <c r="G280" s="1213"/>
      <c r="H280" s="497">
        <v>6348069</v>
      </c>
      <c r="I280" s="1194" t="s">
        <v>293</v>
      </c>
      <c r="J280" s="1094">
        <f>K280+N280</f>
        <v>2385731</v>
      </c>
      <c r="K280" s="1112">
        <f>L280+M280</f>
        <v>767239</v>
      </c>
      <c r="L280" s="1085">
        <v>133544</v>
      </c>
      <c r="M280" s="1085">
        <v>633695</v>
      </c>
      <c r="N280" s="1114">
        <f>O280+P280+Q280</f>
        <v>1618492</v>
      </c>
      <c r="O280" s="1085">
        <v>0</v>
      </c>
      <c r="P280" s="1085">
        <v>1618492</v>
      </c>
      <c r="Q280" s="1085">
        <v>0</v>
      </c>
      <c r="R280" s="1085">
        <v>71503</v>
      </c>
      <c r="S280" s="1085">
        <v>1546989</v>
      </c>
      <c r="T280" s="1017">
        <v>767239</v>
      </c>
      <c r="U280" s="1147">
        <f>V280+W280+X280+Y280</f>
        <v>0</v>
      </c>
      <c r="V280" s="1098">
        <v>0</v>
      </c>
      <c r="W280" s="1085">
        <v>0</v>
      </c>
      <c r="X280" s="1085">
        <v>0</v>
      </c>
      <c r="Y280" s="1043">
        <v>0</v>
      </c>
      <c r="Z280" s="1472">
        <v>2036402</v>
      </c>
      <c r="AA280" s="1147">
        <f>AB280+AC280+AD280+AE280</f>
        <v>0</v>
      </c>
      <c r="AB280" s="1098">
        <v>0</v>
      </c>
      <c r="AC280" s="1085">
        <v>0</v>
      </c>
      <c r="AD280" s="1085">
        <v>0</v>
      </c>
      <c r="AE280" s="1043">
        <v>0</v>
      </c>
      <c r="AF280" s="1002">
        <v>147561</v>
      </c>
    </row>
    <row r="281" spans="1:32" ht="12.75">
      <c r="A281" s="1421"/>
      <c r="B281" s="1285"/>
      <c r="C281" s="1327"/>
      <c r="D281" s="1327"/>
      <c r="E281" s="1202"/>
      <c r="F281" s="1279"/>
      <c r="G281" s="1213"/>
      <c r="H281" s="498">
        <v>2951202</v>
      </c>
      <c r="I281" s="1195"/>
      <c r="J281" s="1117"/>
      <c r="K281" s="1112"/>
      <c r="L281" s="1085"/>
      <c r="M281" s="1085"/>
      <c r="N281" s="1140"/>
      <c r="O281" s="1085"/>
      <c r="P281" s="1085"/>
      <c r="Q281" s="1085"/>
      <c r="R281" s="1085"/>
      <c r="S281" s="1085"/>
      <c r="T281" s="1017"/>
      <c r="U281" s="1157"/>
      <c r="V281" s="1098"/>
      <c r="W281" s="1085"/>
      <c r="X281" s="1085"/>
      <c r="Y281" s="1043"/>
      <c r="Z281" s="1472"/>
      <c r="AA281" s="1157"/>
      <c r="AB281" s="1098"/>
      <c r="AC281" s="1085"/>
      <c r="AD281" s="1085"/>
      <c r="AE281" s="1043"/>
      <c r="AF281" s="1002"/>
    </row>
    <row r="282" spans="1:32" ht="12.75">
      <c r="A282" s="1421"/>
      <c r="B282" s="1285"/>
      <c r="C282" s="1327"/>
      <c r="D282" s="1327"/>
      <c r="E282" s="1202"/>
      <c r="F282" s="1279"/>
      <c r="G282" s="1213"/>
      <c r="H282" s="483">
        <f>H278+H280</f>
        <v>9102999</v>
      </c>
      <c r="I282" s="1194" t="s">
        <v>294</v>
      </c>
      <c r="J282" s="1089">
        <f>J278+J280</f>
        <v>5140668</v>
      </c>
      <c r="K282" s="1089">
        <f aca="true" t="shared" si="156" ref="K282:T282">K278+K280</f>
        <v>2833439</v>
      </c>
      <c r="L282" s="1089">
        <f t="shared" si="156"/>
        <v>283344</v>
      </c>
      <c r="M282" s="1089">
        <f t="shared" si="156"/>
        <v>2550095</v>
      </c>
      <c r="N282" s="1089">
        <f t="shared" si="156"/>
        <v>2307229</v>
      </c>
      <c r="O282" s="1089">
        <f t="shared" si="156"/>
        <v>0</v>
      </c>
      <c r="P282" s="1089">
        <f t="shared" si="156"/>
        <v>2307229</v>
      </c>
      <c r="Q282" s="1089">
        <f t="shared" si="156"/>
        <v>0</v>
      </c>
      <c r="R282" s="1089">
        <f t="shared" si="156"/>
        <v>121433</v>
      </c>
      <c r="S282" s="1089">
        <f t="shared" si="156"/>
        <v>2185796</v>
      </c>
      <c r="T282" s="1422">
        <f t="shared" si="156"/>
        <v>2833439</v>
      </c>
      <c r="U282" s="1148">
        <f aca="true" t="shared" si="157" ref="U282:AF282">U278+U280</f>
        <v>3694615</v>
      </c>
      <c r="V282" s="1089">
        <f t="shared" si="157"/>
        <v>2036402</v>
      </c>
      <c r="W282" s="1089">
        <f t="shared" si="157"/>
        <v>0</v>
      </c>
      <c r="X282" s="1089">
        <f t="shared" si="157"/>
        <v>1658213</v>
      </c>
      <c r="Y282" s="1045">
        <f t="shared" si="157"/>
        <v>0</v>
      </c>
      <c r="Z282" s="1509">
        <f t="shared" si="157"/>
        <v>2036402</v>
      </c>
      <c r="AA282" s="1148">
        <f t="shared" si="157"/>
        <v>267718</v>
      </c>
      <c r="AB282" s="1089">
        <f t="shared" si="157"/>
        <v>147561</v>
      </c>
      <c r="AC282" s="1089">
        <f t="shared" si="157"/>
        <v>0</v>
      </c>
      <c r="AD282" s="1089">
        <f t="shared" si="157"/>
        <v>120157</v>
      </c>
      <c r="AE282" s="1045">
        <f t="shared" si="157"/>
        <v>0</v>
      </c>
      <c r="AF282" s="1422">
        <f t="shared" si="157"/>
        <v>147561</v>
      </c>
    </row>
    <row r="283" spans="1:32" ht="13.5" thickBot="1">
      <c r="A283" s="1409"/>
      <c r="B283" s="1285"/>
      <c r="C283" s="1327"/>
      <c r="D283" s="1327"/>
      <c r="E283" s="1202"/>
      <c r="F283" s="1418"/>
      <c r="G283" s="1214"/>
      <c r="H283" s="472">
        <f>H279+H281</f>
        <v>5017402</v>
      </c>
      <c r="I283" s="1265"/>
      <c r="J283" s="1090"/>
      <c r="K283" s="1090"/>
      <c r="L283" s="1090"/>
      <c r="M283" s="1090"/>
      <c r="N283" s="1090"/>
      <c r="O283" s="1090"/>
      <c r="P283" s="1090"/>
      <c r="Q283" s="1090"/>
      <c r="R283" s="1090"/>
      <c r="S283" s="1090"/>
      <c r="T283" s="1423"/>
      <c r="U283" s="1149"/>
      <c r="V283" s="1090"/>
      <c r="W283" s="1090"/>
      <c r="X283" s="1090"/>
      <c r="Y283" s="1046"/>
      <c r="Z283" s="1510"/>
      <c r="AA283" s="1149"/>
      <c r="AB283" s="1090"/>
      <c r="AC283" s="1090"/>
      <c r="AD283" s="1090"/>
      <c r="AE283" s="1046"/>
      <c r="AF283" s="1423"/>
    </row>
    <row r="284" spans="1:32" s="496" customFormat="1" ht="12.75">
      <c r="A284" s="1248" t="s">
        <v>573</v>
      </c>
      <c r="B284" s="1249"/>
      <c r="C284" s="1523" t="s">
        <v>574</v>
      </c>
      <c r="D284" s="1353"/>
      <c r="E284" s="1353"/>
      <c r="F284" s="1353"/>
      <c r="G284" s="1524"/>
      <c r="H284" s="485">
        <f>H290+H302+H314</f>
        <v>4812530</v>
      </c>
      <c r="I284" s="1240" t="s">
        <v>292</v>
      </c>
      <c r="J284" s="1093">
        <f>J290+J302+J314</f>
        <v>1309005</v>
      </c>
      <c r="K284" s="1093">
        <f aca="true" t="shared" si="158" ref="K284:T284">K290+K302+K314</f>
        <v>982740</v>
      </c>
      <c r="L284" s="1093">
        <f t="shared" si="158"/>
        <v>949990</v>
      </c>
      <c r="M284" s="1093">
        <f t="shared" si="158"/>
        <v>32750</v>
      </c>
      <c r="N284" s="1093">
        <f t="shared" si="158"/>
        <v>326265</v>
      </c>
      <c r="O284" s="1093">
        <f t="shared" si="158"/>
        <v>326265</v>
      </c>
      <c r="P284" s="1093">
        <f t="shared" si="158"/>
        <v>0</v>
      </c>
      <c r="Q284" s="1093">
        <f t="shared" si="158"/>
        <v>0</v>
      </c>
      <c r="R284" s="1093">
        <f t="shared" si="158"/>
        <v>315345</v>
      </c>
      <c r="S284" s="1093">
        <f t="shared" si="158"/>
        <v>10920</v>
      </c>
      <c r="T284" s="1019">
        <f t="shared" si="158"/>
        <v>982740</v>
      </c>
      <c r="U284" s="1152">
        <f aca="true" t="shared" si="159" ref="U284:AF284">U290+U302+U314</f>
        <v>1602799</v>
      </c>
      <c r="V284" s="1093">
        <f t="shared" si="159"/>
        <v>1196848</v>
      </c>
      <c r="W284" s="1093">
        <f t="shared" si="159"/>
        <v>405951</v>
      </c>
      <c r="X284" s="1093">
        <f t="shared" si="159"/>
        <v>0</v>
      </c>
      <c r="Y284" s="1019">
        <f t="shared" si="159"/>
        <v>0</v>
      </c>
      <c r="Z284" s="1464">
        <f t="shared" si="159"/>
        <v>1625420</v>
      </c>
      <c r="AA284" s="1152">
        <f t="shared" si="159"/>
        <v>0</v>
      </c>
      <c r="AB284" s="1093">
        <f t="shared" si="159"/>
        <v>0</v>
      </c>
      <c r="AC284" s="1093">
        <f t="shared" si="159"/>
        <v>0</v>
      </c>
      <c r="AD284" s="1093">
        <f t="shared" si="159"/>
        <v>0</v>
      </c>
      <c r="AE284" s="1019">
        <f t="shared" si="159"/>
        <v>0</v>
      </c>
      <c r="AF284" s="1019">
        <f t="shared" si="159"/>
        <v>0</v>
      </c>
    </row>
    <row r="285" spans="1:32" s="496" customFormat="1" ht="12.75">
      <c r="A285" s="1250"/>
      <c r="B285" s="1251"/>
      <c r="C285" s="1525"/>
      <c r="D285" s="1526"/>
      <c r="E285" s="1526"/>
      <c r="F285" s="1526"/>
      <c r="G285" s="1527"/>
      <c r="H285" s="485">
        <f>H291+H303+H315</f>
        <v>3609410</v>
      </c>
      <c r="I285" s="1239"/>
      <c r="J285" s="1088"/>
      <c r="K285" s="1088"/>
      <c r="L285" s="1088"/>
      <c r="M285" s="1088"/>
      <c r="N285" s="1088"/>
      <c r="O285" s="1088"/>
      <c r="P285" s="1088"/>
      <c r="Q285" s="1088"/>
      <c r="R285" s="1088"/>
      <c r="S285" s="1088"/>
      <c r="T285" s="1020"/>
      <c r="U285" s="1153"/>
      <c r="V285" s="1088"/>
      <c r="W285" s="1088"/>
      <c r="X285" s="1088"/>
      <c r="Y285" s="1020"/>
      <c r="Z285" s="1465"/>
      <c r="AA285" s="1153"/>
      <c r="AB285" s="1088"/>
      <c r="AC285" s="1088"/>
      <c r="AD285" s="1088"/>
      <c r="AE285" s="1020"/>
      <c r="AF285" s="1020"/>
    </row>
    <row r="286" spans="1:32" s="496" customFormat="1" ht="12.75">
      <c r="A286" s="1252"/>
      <c r="B286" s="1253"/>
      <c r="C286" s="1525"/>
      <c r="D286" s="1526"/>
      <c r="E286" s="1526"/>
      <c r="F286" s="1526"/>
      <c r="G286" s="1527"/>
      <c r="H286" s="485">
        <f>H292+H304+H316</f>
        <v>0</v>
      </c>
      <c r="I286" s="1223" t="s">
        <v>293</v>
      </c>
      <c r="J286" s="1099">
        <f>J292+J304+J316</f>
        <v>0</v>
      </c>
      <c r="K286" s="1099">
        <f aca="true" t="shared" si="160" ref="K286:T286">K292+K304+K316</f>
        <v>0</v>
      </c>
      <c r="L286" s="1099">
        <f t="shared" si="160"/>
        <v>-23423</v>
      </c>
      <c r="M286" s="1099">
        <f t="shared" si="160"/>
        <v>23423</v>
      </c>
      <c r="N286" s="1099">
        <f t="shared" si="160"/>
        <v>0</v>
      </c>
      <c r="O286" s="1099">
        <f t="shared" si="160"/>
        <v>0</v>
      </c>
      <c r="P286" s="1099">
        <f t="shared" si="160"/>
        <v>0</v>
      </c>
      <c r="Q286" s="1099">
        <f t="shared" si="160"/>
        <v>0</v>
      </c>
      <c r="R286" s="1099">
        <f t="shared" si="160"/>
        <v>-7808</v>
      </c>
      <c r="S286" s="1099">
        <f t="shared" si="160"/>
        <v>7808</v>
      </c>
      <c r="T286" s="1014">
        <f t="shared" si="160"/>
        <v>0</v>
      </c>
      <c r="U286" s="1159">
        <f aca="true" t="shared" si="161" ref="U286:AF286">U292+U304+U316</f>
        <v>0</v>
      </c>
      <c r="V286" s="1099">
        <f t="shared" si="161"/>
        <v>0</v>
      </c>
      <c r="W286" s="1099">
        <f t="shared" si="161"/>
        <v>0</v>
      </c>
      <c r="X286" s="1099">
        <f t="shared" si="161"/>
        <v>0</v>
      </c>
      <c r="Y286" s="1014">
        <f t="shared" si="161"/>
        <v>0</v>
      </c>
      <c r="Z286" s="1478">
        <f t="shared" si="161"/>
        <v>0</v>
      </c>
      <c r="AA286" s="1159">
        <f t="shared" si="161"/>
        <v>0</v>
      </c>
      <c r="AB286" s="1099">
        <f t="shared" si="161"/>
        <v>0</v>
      </c>
      <c r="AC286" s="1099">
        <f t="shared" si="161"/>
        <v>0</v>
      </c>
      <c r="AD286" s="1099">
        <f t="shared" si="161"/>
        <v>0</v>
      </c>
      <c r="AE286" s="1014">
        <f t="shared" si="161"/>
        <v>0</v>
      </c>
      <c r="AF286" s="1014">
        <f t="shared" si="161"/>
        <v>0</v>
      </c>
    </row>
    <row r="287" spans="1:32" s="496" customFormat="1" ht="12.75">
      <c r="A287" s="1252"/>
      <c r="B287" s="1253"/>
      <c r="C287" s="1525"/>
      <c r="D287" s="1526"/>
      <c r="E287" s="1526"/>
      <c r="F287" s="1526"/>
      <c r="G287" s="1527"/>
      <c r="H287" s="485">
        <f>H293+H305+H317</f>
        <v>0</v>
      </c>
      <c r="I287" s="1239"/>
      <c r="J287" s="1101"/>
      <c r="K287" s="1101"/>
      <c r="L287" s="1101"/>
      <c r="M287" s="1101"/>
      <c r="N287" s="1101"/>
      <c r="O287" s="1101"/>
      <c r="P287" s="1101"/>
      <c r="Q287" s="1101"/>
      <c r="R287" s="1101"/>
      <c r="S287" s="1101"/>
      <c r="T287" s="1015"/>
      <c r="U287" s="1160"/>
      <c r="V287" s="1101"/>
      <c r="W287" s="1101"/>
      <c r="X287" s="1101"/>
      <c r="Y287" s="1015"/>
      <c r="Z287" s="1477"/>
      <c r="AA287" s="1160"/>
      <c r="AB287" s="1101"/>
      <c r="AC287" s="1101"/>
      <c r="AD287" s="1101"/>
      <c r="AE287" s="1015"/>
      <c r="AF287" s="1015"/>
    </row>
    <row r="288" spans="1:32" s="496" customFormat="1" ht="12.75">
      <c r="A288" s="1252"/>
      <c r="B288" s="1253"/>
      <c r="C288" s="1525"/>
      <c r="D288" s="1526"/>
      <c r="E288" s="1526"/>
      <c r="F288" s="1526"/>
      <c r="G288" s="1527"/>
      <c r="H288" s="481">
        <f>H284+H286</f>
        <v>4812530</v>
      </c>
      <c r="I288" s="1238" t="s">
        <v>294</v>
      </c>
      <c r="J288" s="1099">
        <f>J284+J286</f>
        <v>1309005</v>
      </c>
      <c r="K288" s="1099">
        <f aca="true" t="shared" si="162" ref="K288:T288">K284+K286</f>
        <v>982740</v>
      </c>
      <c r="L288" s="1099">
        <f t="shared" si="162"/>
        <v>926567</v>
      </c>
      <c r="M288" s="1099">
        <f t="shared" si="162"/>
        <v>56173</v>
      </c>
      <c r="N288" s="1099">
        <f t="shared" si="162"/>
        <v>326265</v>
      </c>
      <c r="O288" s="1099">
        <f t="shared" si="162"/>
        <v>326265</v>
      </c>
      <c r="P288" s="1099">
        <f t="shared" si="162"/>
        <v>0</v>
      </c>
      <c r="Q288" s="1099">
        <f t="shared" si="162"/>
        <v>0</v>
      </c>
      <c r="R288" s="1099">
        <f t="shared" si="162"/>
        <v>307537</v>
      </c>
      <c r="S288" s="1099">
        <f t="shared" si="162"/>
        <v>18728</v>
      </c>
      <c r="T288" s="1014">
        <f t="shared" si="162"/>
        <v>982740</v>
      </c>
      <c r="U288" s="1159">
        <f aca="true" t="shared" si="163" ref="U288:AF288">U284+U286</f>
        <v>1602799</v>
      </c>
      <c r="V288" s="1099">
        <f t="shared" si="163"/>
        <v>1196848</v>
      </c>
      <c r="W288" s="1099">
        <f t="shared" si="163"/>
        <v>405951</v>
      </c>
      <c r="X288" s="1099">
        <f t="shared" si="163"/>
        <v>0</v>
      </c>
      <c r="Y288" s="1014">
        <f t="shared" si="163"/>
        <v>0</v>
      </c>
      <c r="Z288" s="1478">
        <f t="shared" si="163"/>
        <v>1625420</v>
      </c>
      <c r="AA288" s="1159">
        <f t="shared" si="163"/>
        <v>0</v>
      </c>
      <c r="AB288" s="1099">
        <f t="shared" si="163"/>
        <v>0</v>
      </c>
      <c r="AC288" s="1099">
        <f t="shared" si="163"/>
        <v>0</v>
      </c>
      <c r="AD288" s="1099">
        <f t="shared" si="163"/>
        <v>0</v>
      </c>
      <c r="AE288" s="1014">
        <f t="shared" si="163"/>
        <v>0</v>
      </c>
      <c r="AF288" s="1014">
        <f t="shared" si="163"/>
        <v>0</v>
      </c>
    </row>
    <row r="289" spans="1:32" s="496" customFormat="1" ht="13.5" thickBot="1">
      <c r="A289" s="1254"/>
      <c r="B289" s="1255"/>
      <c r="C289" s="1528"/>
      <c r="D289" s="1529"/>
      <c r="E289" s="1529"/>
      <c r="F289" s="1529"/>
      <c r="G289" s="1530"/>
      <c r="H289" s="482">
        <f>H285+H287</f>
        <v>3609410</v>
      </c>
      <c r="I289" s="1224"/>
      <c r="J289" s="1100"/>
      <c r="K289" s="1100"/>
      <c r="L289" s="1100"/>
      <c r="M289" s="1100"/>
      <c r="N289" s="1100"/>
      <c r="O289" s="1100"/>
      <c r="P289" s="1100"/>
      <c r="Q289" s="1100"/>
      <c r="R289" s="1100"/>
      <c r="S289" s="1100"/>
      <c r="T289" s="1016"/>
      <c r="U289" s="1161"/>
      <c r="V289" s="1100"/>
      <c r="W289" s="1100"/>
      <c r="X289" s="1100"/>
      <c r="Y289" s="1016"/>
      <c r="Z289" s="1479"/>
      <c r="AA289" s="1161"/>
      <c r="AB289" s="1100"/>
      <c r="AC289" s="1100"/>
      <c r="AD289" s="1100"/>
      <c r="AE289" s="1016"/>
      <c r="AF289" s="1016"/>
    </row>
    <row r="290" spans="1:32" s="496" customFormat="1" ht="12.75">
      <c r="A290" s="1261"/>
      <c r="B290" s="1215" t="s">
        <v>575</v>
      </c>
      <c r="C290" s="1229" t="s">
        <v>578</v>
      </c>
      <c r="D290" s="1230"/>
      <c r="E290" s="1230"/>
      <c r="F290" s="1230"/>
      <c r="G290" s="1231"/>
      <c r="H290" s="485">
        <f>H296</f>
        <v>2728760</v>
      </c>
      <c r="I290" s="1240" t="s">
        <v>292</v>
      </c>
      <c r="J290" s="1093">
        <f>J296</f>
        <v>720345</v>
      </c>
      <c r="K290" s="1093">
        <f aca="true" t="shared" si="164" ref="K290:T290">K296</f>
        <v>541250</v>
      </c>
      <c r="L290" s="1093">
        <f t="shared" si="164"/>
        <v>541250</v>
      </c>
      <c r="M290" s="1093">
        <f t="shared" si="164"/>
        <v>0</v>
      </c>
      <c r="N290" s="1093">
        <f t="shared" si="164"/>
        <v>179095</v>
      </c>
      <c r="O290" s="1093">
        <f t="shared" si="164"/>
        <v>179095</v>
      </c>
      <c r="P290" s="1093">
        <f t="shared" si="164"/>
        <v>0</v>
      </c>
      <c r="Q290" s="1093">
        <f t="shared" si="164"/>
        <v>0</v>
      </c>
      <c r="R290" s="1093">
        <f t="shared" si="164"/>
        <v>179095</v>
      </c>
      <c r="S290" s="1093">
        <f t="shared" si="164"/>
        <v>0</v>
      </c>
      <c r="T290" s="1019">
        <f t="shared" si="164"/>
        <v>541250</v>
      </c>
      <c r="U290" s="1152">
        <f aca="true" t="shared" si="165" ref="U290:AF290">U296</f>
        <v>1149186</v>
      </c>
      <c r="V290" s="1093">
        <f t="shared" si="165"/>
        <v>861889</v>
      </c>
      <c r="W290" s="1093">
        <f t="shared" si="165"/>
        <v>287297</v>
      </c>
      <c r="X290" s="1093">
        <f t="shared" si="165"/>
        <v>0</v>
      </c>
      <c r="Y290" s="1019">
        <f t="shared" si="165"/>
        <v>0</v>
      </c>
      <c r="Z290" s="1464">
        <f t="shared" si="165"/>
        <v>1009080</v>
      </c>
      <c r="AA290" s="1152">
        <f t="shared" si="165"/>
        <v>0</v>
      </c>
      <c r="AB290" s="1093">
        <f t="shared" si="165"/>
        <v>0</v>
      </c>
      <c r="AC290" s="1093">
        <f t="shared" si="165"/>
        <v>0</v>
      </c>
      <c r="AD290" s="1093">
        <f t="shared" si="165"/>
        <v>0</v>
      </c>
      <c r="AE290" s="1019">
        <f t="shared" si="165"/>
        <v>0</v>
      </c>
      <c r="AF290" s="1019">
        <f t="shared" si="165"/>
        <v>0</v>
      </c>
    </row>
    <row r="291" spans="1:32" s="496" customFormat="1" ht="12.75">
      <c r="A291" s="1220"/>
      <c r="B291" s="1262"/>
      <c r="C291" s="1232"/>
      <c r="D291" s="1233"/>
      <c r="E291" s="1233"/>
      <c r="F291" s="1233"/>
      <c r="G291" s="1234"/>
      <c r="H291" s="485">
        <f>H297</f>
        <v>2046570</v>
      </c>
      <c r="I291" s="1239"/>
      <c r="J291" s="1088"/>
      <c r="K291" s="1088"/>
      <c r="L291" s="1088"/>
      <c r="M291" s="1088"/>
      <c r="N291" s="1088"/>
      <c r="O291" s="1088"/>
      <c r="P291" s="1088"/>
      <c r="Q291" s="1088"/>
      <c r="R291" s="1088"/>
      <c r="S291" s="1088"/>
      <c r="T291" s="1020"/>
      <c r="U291" s="1153"/>
      <c r="V291" s="1088"/>
      <c r="W291" s="1088"/>
      <c r="X291" s="1088"/>
      <c r="Y291" s="1020"/>
      <c r="Z291" s="1465"/>
      <c r="AA291" s="1153"/>
      <c r="AB291" s="1088"/>
      <c r="AC291" s="1088"/>
      <c r="AD291" s="1088"/>
      <c r="AE291" s="1020"/>
      <c r="AF291" s="1020"/>
    </row>
    <row r="292" spans="1:32" s="496" customFormat="1" ht="12.75">
      <c r="A292" s="1221"/>
      <c r="B292" s="1263"/>
      <c r="C292" s="1232"/>
      <c r="D292" s="1233"/>
      <c r="E292" s="1233"/>
      <c r="F292" s="1233"/>
      <c r="G292" s="1234"/>
      <c r="H292" s="485">
        <f>H298</f>
        <v>0</v>
      </c>
      <c r="I292" s="1223" t="s">
        <v>293</v>
      </c>
      <c r="J292" s="1087">
        <f>J298</f>
        <v>0</v>
      </c>
      <c r="K292" s="1087">
        <f aca="true" t="shared" si="166" ref="K292:T292">K298</f>
        <v>0</v>
      </c>
      <c r="L292" s="1087">
        <f t="shared" si="166"/>
        <v>0</v>
      </c>
      <c r="M292" s="1087">
        <f t="shared" si="166"/>
        <v>0</v>
      </c>
      <c r="N292" s="1087">
        <f t="shared" si="166"/>
        <v>0</v>
      </c>
      <c r="O292" s="1087">
        <f t="shared" si="166"/>
        <v>0</v>
      </c>
      <c r="P292" s="1087">
        <f t="shared" si="166"/>
        <v>0</v>
      </c>
      <c r="Q292" s="1087">
        <f t="shared" si="166"/>
        <v>0</v>
      </c>
      <c r="R292" s="1087">
        <f t="shared" si="166"/>
        <v>0</v>
      </c>
      <c r="S292" s="1087">
        <f t="shared" si="166"/>
        <v>0</v>
      </c>
      <c r="T292" s="1021">
        <f t="shared" si="166"/>
        <v>0</v>
      </c>
      <c r="U292" s="1154">
        <f aca="true" t="shared" si="167" ref="U292:AF292">U298</f>
        <v>0</v>
      </c>
      <c r="V292" s="1087">
        <f t="shared" si="167"/>
        <v>0</v>
      </c>
      <c r="W292" s="1087">
        <f t="shared" si="167"/>
        <v>0</v>
      </c>
      <c r="X292" s="1087">
        <f t="shared" si="167"/>
        <v>0</v>
      </c>
      <c r="Y292" s="1021">
        <f t="shared" si="167"/>
        <v>0</v>
      </c>
      <c r="Z292" s="1482">
        <f t="shared" si="167"/>
        <v>0</v>
      </c>
      <c r="AA292" s="1154">
        <f t="shared" si="167"/>
        <v>0</v>
      </c>
      <c r="AB292" s="1087">
        <f t="shared" si="167"/>
        <v>0</v>
      </c>
      <c r="AC292" s="1087">
        <f t="shared" si="167"/>
        <v>0</v>
      </c>
      <c r="AD292" s="1087">
        <f t="shared" si="167"/>
        <v>0</v>
      </c>
      <c r="AE292" s="1021">
        <f t="shared" si="167"/>
        <v>0</v>
      </c>
      <c r="AF292" s="1021">
        <f t="shared" si="167"/>
        <v>0</v>
      </c>
    </row>
    <row r="293" spans="1:32" s="496" customFormat="1" ht="12.75">
      <c r="A293" s="1221"/>
      <c r="B293" s="1263"/>
      <c r="C293" s="1232"/>
      <c r="D293" s="1233"/>
      <c r="E293" s="1233"/>
      <c r="F293" s="1233"/>
      <c r="G293" s="1234"/>
      <c r="H293" s="485">
        <f>H299</f>
        <v>0</v>
      </c>
      <c r="I293" s="1239"/>
      <c r="J293" s="1088"/>
      <c r="K293" s="1088"/>
      <c r="L293" s="1088"/>
      <c r="M293" s="1088"/>
      <c r="N293" s="1088"/>
      <c r="O293" s="1088"/>
      <c r="P293" s="1088"/>
      <c r="Q293" s="1088"/>
      <c r="R293" s="1088"/>
      <c r="S293" s="1088"/>
      <c r="T293" s="1020"/>
      <c r="U293" s="1153"/>
      <c r="V293" s="1088"/>
      <c r="W293" s="1088"/>
      <c r="X293" s="1088"/>
      <c r="Y293" s="1020"/>
      <c r="Z293" s="1465"/>
      <c r="AA293" s="1153"/>
      <c r="AB293" s="1088"/>
      <c r="AC293" s="1088"/>
      <c r="AD293" s="1088"/>
      <c r="AE293" s="1020"/>
      <c r="AF293" s="1020"/>
    </row>
    <row r="294" spans="1:32" s="496" customFormat="1" ht="12.75">
      <c r="A294" s="1221"/>
      <c r="B294" s="1263"/>
      <c r="C294" s="1232"/>
      <c r="D294" s="1233"/>
      <c r="E294" s="1233"/>
      <c r="F294" s="1233"/>
      <c r="G294" s="1234"/>
      <c r="H294" s="481">
        <f>H290+H292</f>
        <v>2728760</v>
      </c>
      <c r="I294" s="1223" t="s">
        <v>294</v>
      </c>
      <c r="J294" s="1087">
        <f>J290+J292</f>
        <v>720345</v>
      </c>
      <c r="K294" s="1087">
        <f aca="true" t="shared" si="168" ref="K294:T294">K290+K292</f>
        <v>541250</v>
      </c>
      <c r="L294" s="1087">
        <f t="shared" si="168"/>
        <v>541250</v>
      </c>
      <c r="M294" s="1087">
        <f t="shared" si="168"/>
        <v>0</v>
      </c>
      <c r="N294" s="1087">
        <f t="shared" si="168"/>
        <v>179095</v>
      </c>
      <c r="O294" s="1087">
        <f t="shared" si="168"/>
        <v>179095</v>
      </c>
      <c r="P294" s="1087">
        <f t="shared" si="168"/>
        <v>0</v>
      </c>
      <c r="Q294" s="1087">
        <f t="shared" si="168"/>
        <v>0</v>
      </c>
      <c r="R294" s="1087">
        <f t="shared" si="168"/>
        <v>179095</v>
      </c>
      <c r="S294" s="1087">
        <f t="shared" si="168"/>
        <v>0</v>
      </c>
      <c r="T294" s="1021">
        <f t="shared" si="168"/>
        <v>541250</v>
      </c>
      <c r="U294" s="1154">
        <f aca="true" t="shared" si="169" ref="U294:AF294">U290+U292</f>
        <v>1149186</v>
      </c>
      <c r="V294" s="1087">
        <f t="shared" si="169"/>
        <v>861889</v>
      </c>
      <c r="W294" s="1087">
        <f t="shared" si="169"/>
        <v>287297</v>
      </c>
      <c r="X294" s="1087">
        <f t="shared" si="169"/>
        <v>0</v>
      </c>
      <c r="Y294" s="1021">
        <f t="shared" si="169"/>
        <v>0</v>
      </c>
      <c r="Z294" s="1482">
        <f t="shared" si="169"/>
        <v>1009080</v>
      </c>
      <c r="AA294" s="1154">
        <f t="shared" si="169"/>
        <v>0</v>
      </c>
      <c r="AB294" s="1087">
        <f t="shared" si="169"/>
        <v>0</v>
      </c>
      <c r="AC294" s="1087">
        <f t="shared" si="169"/>
        <v>0</v>
      </c>
      <c r="AD294" s="1087">
        <f t="shared" si="169"/>
        <v>0</v>
      </c>
      <c r="AE294" s="1021">
        <f t="shared" si="169"/>
        <v>0</v>
      </c>
      <c r="AF294" s="1021">
        <f t="shared" si="169"/>
        <v>0</v>
      </c>
    </row>
    <row r="295" spans="1:32" s="496" customFormat="1" ht="13.5" thickBot="1">
      <c r="A295" s="1222"/>
      <c r="B295" s="1264"/>
      <c r="C295" s="1235"/>
      <c r="D295" s="1236"/>
      <c r="E295" s="1236"/>
      <c r="F295" s="1236"/>
      <c r="G295" s="1237"/>
      <c r="H295" s="482">
        <f>H291+H293</f>
        <v>2046570</v>
      </c>
      <c r="I295" s="1224"/>
      <c r="J295" s="1091"/>
      <c r="K295" s="1091"/>
      <c r="L295" s="1091"/>
      <c r="M295" s="1091"/>
      <c r="N295" s="1091"/>
      <c r="O295" s="1091"/>
      <c r="P295" s="1091"/>
      <c r="Q295" s="1091"/>
      <c r="R295" s="1091"/>
      <c r="S295" s="1091"/>
      <c r="T295" s="1022"/>
      <c r="U295" s="1155"/>
      <c r="V295" s="1091"/>
      <c r="W295" s="1091"/>
      <c r="X295" s="1091"/>
      <c r="Y295" s="1022"/>
      <c r="Z295" s="1466"/>
      <c r="AA295" s="1155"/>
      <c r="AB295" s="1091"/>
      <c r="AC295" s="1091"/>
      <c r="AD295" s="1091"/>
      <c r="AE295" s="1022"/>
      <c r="AF295" s="1022"/>
    </row>
    <row r="296" spans="1:32" ht="12.75">
      <c r="A296" s="1272" t="s">
        <v>584</v>
      </c>
      <c r="B296" s="1215"/>
      <c r="C296" s="1196" t="s">
        <v>427</v>
      </c>
      <c r="D296" s="1283" t="s">
        <v>577</v>
      </c>
      <c r="E296" s="1296" t="s">
        <v>578</v>
      </c>
      <c r="F296" s="1294" t="s">
        <v>532</v>
      </c>
      <c r="G296" s="1328" t="s">
        <v>887</v>
      </c>
      <c r="H296" s="500">
        <v>2728760</v>
      </c>
      <c r="I296" s="1265" t="s">
        <v>292</v>
      </c>
      <c r="J296" s="1142">
        <f>K296+N296</f>
        <v>720345</v>
      </c>
      <c r="K296" s="1286">
        <f>L296+M296</f>
        <v>541250</v>
      </c>
      <c r="L296" s="1096">
        <v>541250</v>
      </c>
      <c r="M296" s="1092">
        <v>0</v>
      </c>
      <c r="N296" s="1286">
        <f>O296+P296+Q296</f>
        <v>179095</v>
      </c>
      <c r="O296" s="1096">
        <v>179095</v>
      </c>
      <c r="P296" s="1096">
        <v>0</v>
      </c>
      <c r="Q296" s="1096">
        <v>0</v>
      </c>
      <c r="R296" s="1096">
        <v>179095</v>
      </c>
      <c r="S296" s="1096">
        <v>0</v>
      </c>
      <c r="T296" s="1007">
        <v>541250</v>
      </c>
      <c r="U296" s="1156">
        <f>V296+W296+X296+Y296</f>
        <v>1149186</v>
      </c>
      <c r="V296" s="1096">
        <v>861889</v>
      </c>
      <c r="W296" s="1096">
        <v>287297</v>
      </c>
      <c r="X296" s="1096">
        <v>0</v>
      </c>
      <c r="Y296" s="1028">
        <v>0</v>
      </c>
      <c r="Z296" s="1468">
        <v>1009080</v>
      </c>
      <c r="AA296" s="1156">
        <f>AB296+AC296+AD296+AE296</f>
        <v>0</v>
      </c>
      <c r="AB296" s="1096">
        <v>0</v>
      </c>
      <c r="AC296" s="1096">
        <v>0</v>
      </c>
      <c r="AD296" s="1096">
        <v>0</v>
      </c>
      <c r="AE296" s="1028">
        <v>0</v>
      </c>
      <c r="AF296" s="1007">
        <v>0</v>
      </c>
    </row>
    <row r="297" spans="1:32" ht="12.75">
      <c r="A297" s="1273"/>
      <c r="B297" s="1247"/>
      <c r="C297" s="1269"/>
      <c r="D297" s="1284"/>
      <c r="E297" s="1297"/>
      <c r="F297" s="1295"/>
      <c r="G297" s="1288"/>
      <c r="H297" s="499">
        <v>2046570</v>
      </c>
      <c r="I297" s="1266"/>
      <c r="J297" s="1117"/>
      <c r="K297" s="1140"/>
      <c r="L297" s="1097"/>
      <c r="M297" s="1097"/>
      <c r="N297" s="1140"/>
      <c r="O297" s="1097"/>
      <c r="P297" s="1097"/>
      <c r="Q297" s="1097"/>
      <c r="R297" s="1097"/>
      <c r="S297" s="1097"/>
      <c r="T297" s="1002"/>
      <c r="U297" s="1157"/>
      <c r="V297" s="1097"/>
      <c r="W297" s="1097"/>
      <c r="X297" s="1097"/>
      <c r="Y297" s="1012"/>
      <c r="Z297" s="1472"/>
      <c r="AA297" s="1157"/>
      <c r="AB297" s="1097"/>
      <c r="AC297" s="1097"/>
      <c r="AD297" s="1097"/>
      <c r="AE297" s="1012"/>
      <c r="AF297" s="1002"/>
    </row>
    <row r="298" spans="1:32" ht="12.75">
      <c r="A298" s="1274"/>
      <c r="B298" s="1209"/>
      <c r="C298" s="1270"/>
      <c r="D298" s="1285"/>
      <c r="E298" s="1298"/>
      <c r="F298" s="1209"/>
      <c r="G298" s="1213"/>
      <c r="H298" s="497">
        <v>0</v>
      </c>
      <c r="I298" s="1194" t="s">
        <v>293</v>
      </c>
      <c r="J298" s="1094">
        <f>K298+N298</f>
        <v>0</v>
      </c>
      <c r="K298" s="1114">
        <f>L298+M298</f>
        <v>0</v>
      </c>
      <c r="L298" s="1098">
        <v>0</v>
      </c>
      <c r="M298" s="1085">
        <v>0</v>
      </c>
      <c r="N298" s="1114">
        <f>O298+P298+Q298</f>
        <v>0</v>
      </c>
      <c r="O298" s="1098">
        <v>0</v>
      </c>
      <c r="P298" s="1098">
        <v>0</v>
      </c>
      <c r="Q298" s="1098">
        <v>0</v>
      </c>
      <c r="R298" s="1098">
        <v>0</v>
      </c>
      <c r="S298" s="1098">
        <v>0</v>
      </c>
      <c r="T298" s="1017">
        <v>0</v>
      </c>
      <c r="U298" s="1147">
        <f>V298+W298+X298</f>
        <v>0</v>
      </c>
      <c r="V298" s="1098">
        <v>0</v>
      </c>
      <c r="W298" s="1098">
        <v>0</v>
      </c>
      <c r="X298" s="1098">
        <v>0</v>
      </c>
      <c r="Y298" s="1013">
        <v>0</v>
      </c>
      <c r="Z298" s="1469">
        <v>0</v>
      </c>
      <c r="AA298" s="1147">
        <f>AB298+AC298+AD298</f>
        <v>0</v>
      </c>
      <c r="AB298" s="1098">
        <v>0</v>
      </c>
      <c r="AC298" s="1098">
        <v>0</v>
      </c>
      <c r="AD298" s="1098">
        <v>0</v>
      </c>
      <c r="AE298" s="1013">
        <v>0</v>
      </c>
      <c r="AF298" s="1017">
        <v>0</v>
      </c>
    </row>
    <row r="299" spans="1:32" ht="12.75">
      <c r="A299" s="1274"/>
      <c r="B299" s="1209"/>
      <c r="C299" s="1270"/>
      <c r="D299" s="1285"/>
      <c r="E299" s="1298"/>
      <c r="F299" s="1209"/>
      <c r="G299" s="1213"/>
      <c r="H299" s="501">
        <v>0</v>
      </c>
      <c r="I299" s="1195"/>
      <c r="J299" s="1117"/>
      <c r="K299" s="1140"/>
      <c r="L299" s="1097"/>
      <c r="M299" s="1097"/>
      <c r="N299" s="1140"/>
      <c r="O299" s="1097"/>
      <c r="P299" s="1097"/>
      <c r="Q299" s="1097"/>
      <c r="R299" s="1097"/>
      <c r="S299" s="1097"/>
      <c r="T299" s="1002"/>
      <c r="U299" s="1157"/>
      <c r="V299" s="1097"/>
      <c r="W299" s="1097"/>
      <c r="X299" s="1097"/>
      <c r="Y299" s="1012"/>
      <c r="Z299" s="1472"/>
      <c r="AA299" s="1157"/>
      <c r="AB299" s="1097"/>
      <c r="AC299" s="1097"/>
      <c r="AD299" s="1097"/>
      <c r="AE299" s="1012"/>
      <c r="AF299" s="1002"/>
    </row>
    <row r="300" spans="1:32" ht="12.75">
      <c r="A300" s="1274"/>
      <c r="B300" s="1209"/>
      <c r="C300" s="1270"/>
      <c r="D300" s="1285"/>
      <c r="E300" s="1298"/>
      <c r="F300" s="1209"/>
      <c r="G300" s="1213"/>
      <c r="H300" s="483">
        <f>H296+H298</f>
        <v>2728760</v>
      </c>
      <c r="I300" s="1194" t="s">
        <v>294</v>
      </c>
      <c r="J300" s="1094">
        <f>J296+J298</f>
        <v>720345</v>
      </c>
      <c r="K300" s="1094">
        <f aca="true" t="shared" si="170" ref="K300:T300">K296+K298</f>
        <v>541250</v>
      </c>
      <c r="L300" s="1094">
        <f t="shared" si="170"/>
        <v>541250</v>
      </c>
      <c r="M300" s="1094">
        <f t="shared" si="170"/>
        <v>0</v>
      </c>
      <c r="N300" s="1094">
        <f t="shared" si="170"/>
        <v>179095</v>
      </c>
      <c r="O300" s="1094">
        <f t="shared" si="170"/>
        <v>179095</v>
      </c>
      <c r="P300" s="1094">
        <f t="shared" si="170"/>
        <v>0</v>
      </c>
      <c r="Q300" s="1094">
        <f t="shared" si="170"/>
        <v>0</v>
      </c>
      <c r="R300" s="1094">
        <f t="shared" si="170"/>
        <v>179095</v>
      </c>
      <c r="S300" s="1094">
        <f t="shared" si="170"/>
        <v>0</v>
      </c>
      <c r="T300" s="1281">
        <f t="shared" si="170"/>
        <v>541250</v>
      </c>
      <c r="U300" s="1147">
        <f aca="true" t="shared" si="171" ref="U300:AF300">U296+U298</f>
        <v>1149186</v>
      </c>
      <c r="V300" s="1094">
        <f t="shared" si="171"/>
        <v>861889</v>
      </c>
      <c r="W300" s="1094">
        <f t="shared" si="171"/>
        <v>287297</v>
      </c>
      <c r="X300" s="1094">
        <f t="shared" si="171"/>
        <v>0</v>
      </c>
      <c r="Y300" s="1026">
        <f t="shared" si="171"/>
        <v>0</v>
      </c>
      <c r="Z300" s="1480">
        <f t="shared" si="171"/>
        <v>1009080</v>
      </c>
      <c r="AA300" s="1147">
        <f t="shared" si="171"/>
        <v>0</v>
      </c>
      <c r="AB300" s="1094">
        <f t="shared" si="171"/>
        <v>0</v>
      </c>
      <c r="AC300" s="1094">
        <f t="shared" si="171"/>
        <v>0</v>
      </c>
      <c r="AD300" s="1094">
        <f t="shared" si="171"/>
        <v>0</v>
      </c>
      <c r="AE300" s="1026">
        <f t="shared" si="171"/>
        <v>0</v>
      </c>
      <c r="AF300" s="1281">
        <f t="shared" si="171"/>
        <v>0</v>
      </c>
    </row>
    <row r="301" spans="1:32" ht="13.5" thickBot="1">
      <c r="A301" s="1275"/>
      <c r="B301" s="1210"/>
      <c r="C301" s="1271"/>
      <c r="D301" s="1285"/>
      <c r="E301" s="1299"/>
      <c r="F301" s="1210"/>
      <c r="G301" s="1214"/>
      <c r="H301" s="487">
        <f>H297+H299</f>
        <v>2046570</v>
      </c>
      <c r="I301" s="1265"/>
      <c r="J301" s="1095"/>
      <c r="K301" s="1095"/>
      <c r="L301" s="1095"/>
      <c r="M301" s="1095"/>
      <c r="N301" s="1095"/>
      <c r="O301" s="1095"/>
      <c r="P301" s="1095"/>
      <c r="Q301" s="1095"/>
      <c r="R301" s="1095"/>
      <c r="S301" s="1095"/>
      <c r="T301" s="1282"/>
      <c r="U301" s="1158"/>
      <c r="V301" s="1095"/>
      <c r="W301" s="1095"/>
      <c r="X301" s="1095"/>
      <c r="Y301" s="1027"/>
      <c r="Z301" s="1511"/>
      <c r="AA301" s="1158"/>
      <c r="AB301" s="1095"/>
      <c r="AC301" s="1095"/>
      <c r="AD301" s="1095"/>
      <c r="AE301" s="1027"/>
      <c r="AF301" s="1282"/>
    </row>
    <row r="302" spans="1:32" s="496" customFormat="1" ht="12.75">
      <c r="A302" s="1219"/>
      <c r="B302" s="1215" t="s">
        <v>579</v>
      </c>
      <c r="C302" s="1229" t="s">
        <v>580</v>
      </c>
      <c r="D302" s="1230"/>
      <c r="E302" s="1230"/>
      <c r="F302" s="1230"/>
      <c r="G302" s="1231"/>
      <c r="H302" s="486">
        <f>H308</f>
        <v>895510</v>
      </c>
      <c r="I302" s="1240" t="s">
        <v>292</v>
      </c>
      <c r="J302" s="1093">
        <f>J308</f>
        <v>192480</v>
      </c>
      <c r="K302" s="1093">
        <f aca="true" t="shared" si="172" ref="K302:T302">K308</f>
        <v>144360</v>
      </c>
      <c r="L302" s="1093">
        <f t="shared" si="172"/>
        <v>119110</v>
      </c>
      <c r="M302" s="1093">
        <f t="shared" si="172"/>
        <v>25250</v>
      </c>
      <c r="N302" s="1093">
        <f t="shared" si="172"/>
        <v>48120</v>
      </c>
      <c r="O302" s="1093">
        <f t="shared" si="172"/>
        <v>48120</v>
      </c>
      <c r="P302" s="1093">
        <f t="shared" si="172"/>
        <v>0</v>
      </c>
      <c r="Q302" s="1093">
        <f t="shared" si="172"/>
        <v>0</v>
      </c>
      <c r="R302" s="1093">
        <f t="shared" si="172"/>
        <v>39700</v>
      </c>
      <c r="S302" s="1093">
        <f t="shared" si="172"/>
        <v>8420</v>
      </c>
      <c r="T302" s="1019">
        <f t="shared" si="172"/>
        <v>144360</v>
      </c>
      <c r="U302" s="1152">
        <f aca="true" t="shared" si="173" ref="U302:AF302">U308</f>
        <v>363714</v>
      </c>
      <c r="V302" s="1093">
        <f t="shared" si="173"/>
        <v>272785</v>
      </c>
      <c r="W302" s="1093">
        <f t="shared" si="173"/>
        <v>90929</v>
      </c>
      <c r="X302" s="1093">
        <f t="shared" si="173"/>
        <v>0</v>
      </c>
      <c r="Y302" s="1019">
        <f t="shared" si="173"/>
        <v>0</v>
      </c>
      <c r="Z302" s="1464">
        <f t="shared" si="173"/>
        <v>319370</v>
      </c>
      <c r="AA302" s="1152">
        <f t="shared" si="173"/>
        <v>0</v>
      </c>
      <c r="AB302" s="1093">
        <f t="shared" si="173"/>
        <v>0</v>
      </c>
      <c r="AC302" s="1093">
        <f t="shared" si="173"/>
        <v>0</v>
      </c>
      <c r="AD302" s="1093">
        <f t="shared" si="173"/>
        <v>0</v>
      </c>
      <c r="AE302" s="1019">
        <f t="shared" si="173"/>
        <v>0</v>
      </c>
      <c r="AF302" s="1019">
        <f t="shared" si="173"/>
        <v>0</v>
      </c>
    </row>
    <row r="303" spans="1:32" s="496" customFormat="1" ht="12.75">
      <c r="A303" s="1220"/>
      <c r="B303" s="1216"/>
      <c r="C303" s="1232"/>
      <c r="D303" s="1233"/>
      <c r="E303" s="1233"/>
      <c r="F303" s="1233"/>
      <c r="G303" s="1234"/>
      <c r="H303" s="486">
        <f>H309</f>
        <v>671640</v>
      </c>
      <c r="I303" s="1239"/>
      <c r="J303" s="1088"/>
      <c r="K303" s="1088"/>
      <c r="L303" s="1088"/>
      <c r="M303" s="1088"/>
      <c r="N303" s="1088"/>
      <c r="O303" s="1088"/>
      <c r="P303" s="1088"/>
      <c r="Q303" s="1088"/>
      <c r="R303" s="1088"/>
      <c r="S303" s="1088"/>
      <c r="T303" s="1020"/>
      <c r="U303" s="1153"/>
      <c r="V303" s="1088"/>
      <c r="W303" s="1088"/>
      <c r="X303" s="1088"/>
      <c r="Y303" s="1020"/>
      <c r="Z303" s="1465"/>
      <c r="AA303" s="1153"/>
      <c r="AB303" s="1088"/>
      <c r="AC303" s="1088"/>
      <c r="AD303" s="1088"/>
      <c r="AE303" s="1020"/>
      <c r="AF303" s="1020"/>
    </row>
    <row r="304" spans="1:32" s="496" customFormat="1" ht="12.75">
      <c r="A304" s="1221"/>
      <c r="B304" s="1217"/>
      <c r="C304" s="1232"/>
      <c r="D304" s="1233"/>
      <c r="E304" s="1233"/>
      <c r="F304" s="1233"/>
      <c r="G304" s="1234"/>
      <c r="H304" s="486">
        <f>H310</f>
        <v>0</v>
      </c>
      <c r="I304" s="1223" t="s">
        <v>293</v>
      </c>
      <c r="J304" s="1087">
        <f>J310</f>
        <v>0</v>
      </c>
      <c r="K304" s="1087">
        <f aca="true" t="shared" si="174" ref="K304:T304">K310</f>
        <v>0</v>
      </c>
      <c r="L304" s="1087">
        <f t="shared" si="174"/>
        <v>-5048</v>
      </c>
      <c r="M304" s="1087">
        <f t="shared" si="174"/>
        <v>5048</v>
      </c>
      <c r="N304" s="1087">
        <f t="shared" si="174"/>
        <v>0</v>
      </c>
      <c r="O304" s="1087">
        <f t="shared" si="174"/>
        <v>0</v>
      </c>
      <c r="P304" s="1087">
        <f t="shared" si="174"/>
        <v>0</v>
      </c>
      <c r="Q304" s="1087">
        <f t="shared" si="174"/>
        <v>0</v>
      </c>
      <c r="R304" s="1087">
        <f t="shared" si="174"/>
        <v>-1683</v>
      </c>
      <c r="S304" s="1087">
        <f t="shared" si="174"/>
        <v>1683</v>
      </c>
      <c r="T304" s="1021">
        <f t="shared" si="174"/>
        <v>0</v>
      </c>
      <c r="U304" s="1154">
        <f aca="true" t="shared" si="175" ref="U304:AF304">U310</f>
        <v>0</v>
      </c>
      <c r="V304" s="1087">
        <f t="shared" si="175"/>
        <v>0</v>
      </c>
      <c r="W304" s="1087">
        <f t="shared" si="175"/>
        <v>0</v>
      </c>
      <c r="X304" s="1087">
        <f t="shared" si="175"/>
        <v>0</v>
      </c>
      <c r="Y304" s="1021">
        <f t="shared" si="175"/>
        <v>0</v>
      </c>
      <c r="Z304" s="1482">
        <f t="shared" si="175"/>
        <v>0</v>
      </c>
      <c r="AA304" s="1154">
        <f t="shared" si="175"/>
        <v>0</v>
      </c>
      <c r="AB304" s="1087">
        <f t="shared" si="175"/>
        <v>0</v>
      </c>
      <c r="AC304" s="1087">
        <f t="shared" si="175"/>
        <v>0</v>
      </c>
      <c r="AD304" s="1087">
        <f t="shared" si="175"/>
        <v>0</v>
      </c>
      <c r="AE304" s="1021">
        <f t="shared" si="175"/>
        <v>0</v>
      </c>
      <c r="AF304" s="1021">
        <f t="shared" si="175"/>
        <v>0</v>
      </c>
    </row>
    <row r="305" spans="1:32" s="496" customFormat="1" ht="12.75">
      <c r="A305" s="1221"/>
      <c r="B305" s="1217"/>
      <c r="C305" s="1232"/>
      <c r="D305" s="1233"/>
      <c r="E305" s="1233"/>
      <c r="F305" s="1233"/>
      <c r="G305" s="1234"/>
      <c r="H305" s="486">
        <f>H311</f>
        <v>0</v>
      </c>
      <c r="I305" s="1239"/>
      <c r="J305" s="1088"/>
      <c r="K305" s="1088"/>
      <c r="L305" s="1088"/>
      <c r="M305" s="1088"/>
      <c r="N305" s="1088"/>
      <c r="O305" s="1088"/>
      <c r="P305" s="1088"/>
      <c r="Q305" s="1088"/>
      <c r="R305" s="1088"/>
      <c r="S305" s="1088"/>
      <c r="T305" s="1020"/>
      <c r="U305" s="1153"/>
      <c r="V305" s="1088"/>
      <c r="W305" s="1088"/>
      <c r="X305" s="1088"/>
      <c r="Y305" s="1020"/>
      <c r="Z305" s="1465"/>
      <c r="AA305" s="1153"/>
      <c r="AB305" s="1088"/>
      <c r="AC305" s="1088"/>
      <c r="AD305" s="1088"/>
      <c r="AE305" s="1020"/>
      <c r="AF305" s="1020"/>
    </row>
    <row r="306" spans="1:32" s="496" customFormat="1" ht="12.75">
      <c r="A306" s="1221"/>
      <c r="B306" s="1217"/>
      <c r="C306" s="1232"/>
      <c r="D306" s="1233"/>
      <c r="E306" s="1233"/>
      <c r="F306" s="1233"/>
      <c r="G306" s="1234"/>
      <c r="H306" s="481">
        <f>H302+H304</f>
        <v>895510</v>
      </c>
      <c r="I306" s="1223" t="s">
        <v>294</v>
      </c>
      <c r="J306" s="1087">
        <f>J302+J304</f>
        <v>192480</v>
      </c>
      <c r="K306" s="1087">
        <f aca="true" t="shared" si="176" ref="K306:T306">K302+K304</f>
        <v>144360</v>
      </c>
      <c r="L306" s="1087">
        <f t="shared" si="176"/>
        <v>114062</v>
      </c>
      <c r="M306" s="1087">
        <f t="shared" si="176"/>
        <v>30298</v>
      </c>
      <c r="N306" s="1087">
        <f t="shared" si="176"/>
        <v>48120</v>
      </c>
      <c r="O306" s="1087">
        <f t="shared" si="176"/>
        <v>48120</v>
      </c>
      <c r="P306" s="1087">
        <f t="shared" si="176"/>
        <v>0</v>
      </c>
      <c r="Q306" s="1087">
        <f t="shared" si="176"/>
        <v>0</v>
      </c>
      <c r="R306" s="1087">
        <f t="shared" si="176"/>
        <v>38017</v>
      </c>
      <c r="S306" s="1087">
        <f t="shared" si="176"/>
        <v>10103</v>
      </c>
      <c r="T306" s="1021">
        <f t="shared" si="176"/>
        <v>144360</v>
      </c>
      <c r="U306" s="1154">
        <f aca="true" t="shared" si="177" ref="U306:AF306">U302+U304</f>
        <v>363714</v>
      </c>
      <c r="V306" s="1087">
        <f t="shared" si="177"/>
        <v>272785</v>
      </c>
      <c r="W306" s="1087">
        <f t="shared" si="177"/>
        <v>90929</v>
      </c>
      <c r="X306" s="1087">
        <f t="shared" si="177"/>
        <v>0</v>
      </c>
      <c r="Y306" s="1021">
        <f t="shared" si="177"/>
        <v>0</v>
      </c>
      <c r="Z306" s="1482">
        <f t="shared" si="177"/>
        <v>319370</v>
      </c>
      <c r="AA306" s="1154">
        <f t="shared" si="177"/>
        <v>0</v>
      </c>
      <c r="AB306" s="1087">
        <f t="shared" si="177"/>
        <v>0</v>
      </c>
      <c r="AC306" s="1087">
        <f t="shared" si="177"/>
        <v>0</v>
      </c>
      <c r="AD306" s="1087">
        <f t="shared" si="177"/>
        <v>0</v>
      </c>
      <c r="AE306" s="1021">
        <f t="shared" si="177"/>
        <v>0</v>
      </c>
      <c r="AF306" s="1021">
        <f t="shared" si="177"/>
        <v>0</v>
      </c>
    </row>
    <row r="307" spans="1:32" s="496" customFormat="1" ht="13.5" thickBot="1">
      <c r="A307" s="1222"/>
      <c r="B307" s="1218"/>
      <c r="C307" s="1235"/>
      <c r="D307" s="1236"/>
      <c r="E307" s="1236"/>
      <c r="F307" s="1236"/>
      <c r="G307" s="1237"/>
      <c r="H307" s="482">
        <f>H303+H305</f>
        <v>671640</v>
      </c>
      <c r="I307" s="1224"/>
      <c r="J307" s="1091"/>
      <c r="K307" s="1091"/>
      <c r="L307" s="1091"/>
      <c r="M307" s="1091"/>
      <c r="N307" s="1091"/>
      <c r="O307" s="1091"/>
      <c r="P307" s="1091"/>
      <c r="Q307" s="1091"/>
      <c r="R307" s="1091"/>
      <c r="S307" s="1091"/>
      <c r="T307" s="1022"/>
      <c r="U307" s="1155"/>
      <c r="V307" s="1091"/>
      <c r="W307" s="1091"/>
      <c r="X307" s="1091"/>
      <c r="Y307" s="1022"/>
      <c r="Z307" s="1466"/>
      <c r="AA307" s="1155"/>
      <c r="AB307" s="1091"/>
      <c r="AC307" s="1091"/>
      <c r="AD307" s="1091"/>
      <c r="AE307" s="1022"/>
      <c r="AF307" s="1022"/>
    </row>
    <row r="308" spans="1:32" ht="12.75">
      <c r="A308" s="1272" t="s">
        <v>663</v>
      </c>
      <c r="B308" s="1215"/>
      <c r="C308" s="1196" t="s">
        <v>429</v>
      </c>
      <c r="D308" s="1294" t="s">
        <v>577</v>
      </c>
      <c r="E308" s="1424" t="s">
        <v>580</v>
      </c>
      <c r="F308" s="1277" t="s">
        <v>532</v>
      </c>
      <c r="G308" s="1328" t="s">
        <v>888</v>
      </c>
      <c r="H308" s="499">
        <v>895510</v>
      </c>
      <c r="I308" s="1265" t="s">
        <v>292</v>
      </c>
      <c r="J308" s="1142">
        <f>K308+N308</f>
        <v>192480</v>
      </c>
      <c r="K308" s="1142">
        <f>L308+M308</f>
        <v>144360</v>
      </c>
      <c r="L308" s="1092">
        <v>119110</v>
      </c>
      <c r="M308" s="1092">
        <v>25250</v>
      </c>
      <c r="N308" s="1142">
        <f>O308+P308+Q308</f>
        <v>48120</v>
      </c>
      <c r="O308" s="1092">
        <v>48120</v>
      </c>
      <c r="P308" s="1092">
        <v>0</v>
      </c>
      <c r="Q308" s="1092">
        <v>0</v>
      </c>
      <c r="R308" s="1092">
        <v>39700</v>
      </c>
      <c r="S308" s="1092">
        <v>8420</v>
      </c>
      <c r="T308" s="1007">
        <v>144360</v>
      </c>
      <c r="U308" s="1156">
        <f>V308+W308+X308+Y308</f>
        <v>363714</v>
      </c>
      <c r="V308" s="1092">
        <v>272785</v>
      </c>
      <c r="W308" s="1092">
        <v>90929</v>
      </c>
      <c r="X308" s="1092">
        <v>0</v>
      </c>
      <c r="Y308" s="1023">
        <v>0</v>
      </c>
      <c r="Z308" s="1468">
        <v>319370</v>
      </c>
      <c r="AA308" s="1156">
        <f>AB308+AC308+AD308+AE308</f>
        <v>0</v>
      </c>
      <c r="AB308" s="1092">
        <v>0</v>
      </c>
      <c r="AC308" s="1092">
        <v>0</v>
      </c>
      <c r="AD308" s="1092">
        <v>0</v>
      </c>
      <c r="AE308" s="1023">
        <v>0</v>
      </c>
      <c r="AF308" s="1007">
        <v>0</v>
      </c>
    </row>
    <row r="309" spans="1:32" ht="12.75">
      <c r="A309" s="1306"/>
      <c r="B309" s="1247"/>
      <c r="C309" s="1269"/>
      <c r="D309" s="1208"/>
      <c r="E309" s="1278"/>
      <c r="F309" s="1417"/>
      <c r="G309" s="1288"/>
      <c r="H309" s="502">
        <v>671640</v>
      </c>
      <c r="I309" s="1195"/>
      <c r="J309" s="1094"/>
      <c r="K309" s="1094"/>
      <c r="L309" s="1085"/>
      <c r="M309" s="1085"/>
      <c r="N309" s="1094"/>
      <c r="O309" s="1085"/>
      <c r="P309" s="1085"/>
      <c r="Q309" s="1085"/>
      <c r="R309" s="1085"/>
      <c r="S309" s="1085"/>
      <c r="T309" s="1017"/>
      <c r="U309" s="1147"/>
      <c r="V309" s="1085"/>
      <c r="W309" s="1085"/>
      <c r="X309" s="1085"/>
      <c r="Y309" s="1043"/>
      <c r="Z309" s="1469"/>
      <c r="AA309" s="1147"/>
      <c r="AB309" s="1085"/>
      <c r="AC309" s="1085"/>
      <c r="AD309" s="1085"/>
      <c r="AE309" s="1043"/>
      <c r="AF309" s="1017"/>
    </row>
    <row r="310" spans="1:32" ht="12.75">
      <c r="A310" s="1292"/>
      <c r="B310" s="1209"/>
      <c r="C310" s="1270"/>
      <c r="D310" s="1209"/>
      <c r="E310" s="1279"/>
      <c r="F310" s="1279"/>
      <c r="G310" s="1213"/>
      <c r="H310" s="497">
        <v>0</v>
      </c>
      <c r="I310" s="1194" t="s">
        <v>293</v>
      </c>
      <c r="J310" s="1094">
        <f>K310+N310</f>
        <v>0</v>
      </c>
      <c r="K310" s="1094">
        <f>L310+M310</f>
        <v>0</v>
      </c>
      <c r="L310" s="1085">
        <v>-5048</v>
      </c>
      <c r="M310" s="1085">
        <v>5048</v>
      </c>
      <c r="N310" s="1094">
        <f>O310+P310+Q310</f>
        <v>0</v>
      </c>
      <c r="O310" s="1085">
        <v>0</v>
      </c>
      <c r="P310" s="1085">
        <v>0</v>
      </c>
      <c r="Q310" s="1085">
        <v>0</v>
      </c>
      <c r="R310" s="1085">
        <v>-1683</v>
      </c>
      <c r="S310" s="1085">
        <v>1683</v>
      </c>
      <c r="T310" s="984">
        <v>0</v>
      </c>
      <c r="U310" s="1147">
        <f>V310+W310+X310+Y310</f>
        <v>0</v>
      </c>
      <c r="V310" s="1085">
        <v>0</v>
      </c>
      <c r="W310" s="1085">
        <v>0</v>
      </c>
      <c r="X310" s="1085">
        <v>0</v>
      </c>
      <c r="Y310" s="1043">
        <v>0</v>
      </c>
      <c r="Z310" s="1496">
        <v>0</v>
      </c>
      <c r="AA310" s="1147">
        <f>AB310+AC310+AD310+AE310</f>
        <v>0</v>
      </c>
      <c r="AB310" s="1085">
        <v>0</v>
      </c>
      <c r="AC310" s="1085">
        <v>0</v>
      </c>
      <c r="AD310" s="1085">
        <v>0</v>
      </c>
      <c r="AE310" s="1043">
        <v>0</v>
      </c>
      <c r="AF310" s="984">
        <v>0</v>
      </c>
    </row>
    <row r="311" spans="1:32" ht="12.75">
      <c r="A311" s="1292"/>
      <c r="B311" s="1209"/>
      <c r="C311" s="1270"/>
      <c r="D311" s="1209"/>
      <c r="E311" s="1279"/>
      <c r="F311" s="1279"/>
      <c r="G311" s="1213"/>
      <c r="H311" s="498">
        <v>0</v>
      </c>
      <c r="I311" s="1195"/>
      <c r="J311" s="1094"/>
      <c r="K311" s="1094"/>
      <c r="L311" s="1086"/>
      <c r="M311" s="1086"/>
      <c r="N311" s="1094"/>
      <c r="O311" s="1086"/>
      <c r="P311" s="1086"/>
      <c r="Q311" s="1086"/>
      <c r="R311" s="1086"/>
      <c r="S311" s="1086"/>
      <c r="T311" s="985"/>
      <c r="U311" s="1147"/>
      <c r="V311" s="1085"/>
      <c r="W311" s="1086"/>
      <c r="X311" s="1086"/>
      <c r="Y311" s="1044"/>
      <c r="Z311" s="1495"/>
      <c r="AA311" s="1147"/>
      <c r="AB311" s="1085"/>
      <c r="AC311" s="1086"/>
      <c r="AD311" s="1086"/>
      <c r="AE311" s="1044"/>
      <c r="AF311" s="985"/>
    </row>
    <row r="312" spans="1:32" ht="12.75" customHeight="1">
      <c r="A312" s="1292"/>
      <c r="B312" s="1209"/>
      <c r="C312" s="1270"/>
      <c r="D312" s="1209"/>
      <c r="E312" s="1279"/>
      <c r="F312" s="1279"/>
      <c r="G312" s="1213"/>
      <c r="H312" s="483">
        <f>H308+H310</f>
        <v>895510</v>
      </c>
      <c r="I312" s="1194" t="s">
        <v>294</v>
      </c>
      <c r="J312" s="1089">
        <f>J308+J310</f>
        <v>192480</v>
      </c>
      <c r="K312" s="1089">
        <f aca="true" t="shared" si="178" ref="K312:T312">K308+K310</f>
        <v>144360</v>
      </c>
      <c r="L312" s="1089">
        <f t="shared" si="178"/>
        <v>114062</v>
      </c>
      <c r="M312" s="1089">
        <f t="shared" si="178"/>
        <v>30298</v>
      </c>
      <c r="N312" s="1089">
        <f t="shared" si="178"/>
        <v>48120</v>
      </c>
      <c r="O312" s="1089">
        <f t="shared" si="178"/>
        <v>48120</v>
      </c>
      <c r="P312" s="1089">
        <f t="shared" si="178"/>
        <v>0</v>
      </c>
      <c r="Q312" s="1089">
        <f t="shared" si="178"/>
        <v>0</v>
      </c>
      <c r="R312" s="1089">
        <f t="shared" si="178"/>
        <v>38017</v>
      </c>
      <c r="S312" s="1089">
        <f t="shared" si="178"/>
        <v>10103</v>
      </c>
      <c r="T312" s="1422">
        <f t="shared" si="178"/>
        <v>144360</v>
      </c>
      <c r="U312" s="1148">
        <f aca="true" t="shared" si="179" ref="U312:AF312">U308+U310</f>
        <v>363714</v>
      </c>
      <c r="V312" s="1089">
        <f t="shared" si="179"/>
        <v>272785</v>
      </c>
      <c r="W312" s="1089">
        <f t="shared" si="179"/>
        <v>90929</v>
      </c>
      <c r="X312" s="1089">
        <f t="shared" si="179"/>
        <v>0</v>
      </c>
      <c r="Y312" s="1045">
        <f t="shared" si="179"/>
        <v>0</v>
      </c>
      <c r="Z312" s="1509">
        <f t="shared" si="179"/>
        <v>319370</v>
      </c>
      <c r="AA312" s="1148">
        <f t="shared" si="179"/>
        <v>0</v>
      </c>
      <c r="AB312" s="1089">
        <f t="shared" si="179"/>
        <v>0</v>
      </c>
      <c r="AC312" s="1089">
        <f t="shared" si="179"/>
        <v>0</v>
      </c>
      <c r="AD312" s="1089">
        <f t="shared" si="179"/>
        <v>0</v>
      </c>
      <c r="AE312" s="1045">
        <f t="shared" si="179"/>
        <v>0</v>
      </c>
      <c r="AF312" s="1422">
        <f t="shared" si="179"/>
        <v>0</v>
      </c>
    </row>
    <row r="313" spans="1:32" ht="12.75" customHeight="1" thickBot="1">
      <c r="A313" s="1292"/>
      <c r="B313" s="1210"/>
      <c r="C313" s="1271"/>
      <c r="D313" s="1210"/>
      <c r="E313" s="1418"/>
      <c r="F313" s="1418"/>
      <c r="G313" s="1214"/>
      <c r="H313" s="472">
        <f>H309+H311</f>
        <v>671640</v>
      </c>
      <c r="I313" s="1265"/>
      <c r="J313" s="1090"/>
      <c r="K313" s="1090"/>
      <c r="L313" s="1090"/>
      <c r="M313" s="1090"/>
      <c r="N313" s="1090"/>
      <c r="O313" s="1090"/>
      <c r="P313" s="1090"/>
      <c r="Q313" s="1090"/>
      <c r="R313" s="1090"/>
      <c r="S313" s="1090"/>
      <c r="T313" s="1423"/>
      <c r="U313" s="1149"/>
      <c r="V313" s="1090"/>
      <c r="W313" s="1090"/>
      <c r="X313" s="1090"/>
      <c r="Y313" s="1046"/>
      <c r="Z313" s="1510"/>
      <c r="AA313" s="1149"/>
      <c r="AB313" s="1090"/>
      <c r="AC313" s="1090"/>
      <c r="AD313" s="1090"/>
      <c r="AE313" s="1046"/>
      <c r="AF313" s="1423"/>
    </row>
    <row r="314" spans="1:32" s="496" customFormat="1" ht="12.75" customHeight="1">
      <c r="A314" s="1220"/>
      <c r="B314" s="1215" t="s">
        <v>582</v>
      </c>
      <c r="C314" s="1229" t="s">
        <v>583</v>
      </c>
      <c r="D314" s="1230"/>
      <c r="E314" s="1230"/>
      <c r="F314" s="1230"/>
      <c r="G314" s="1231"/>
      <c r="H314" s="486">
        <f>H320</f>
        <v>1188260</v>
      </c>
      <c r="I314" s="1240" t="s">
        <v>292</v>
      </c>
      <c r="J314" s="1093">
        <f>J320</f>
        <v>396180</v>
      </c>
      <c r="K314" s="1093">
        <f aca="true" t="shared" si="180" ref="K314:T314">K320</f>
        <v>297130</v>
      </c>
      <c r="L314" s="1093">
        <f t="shared" si="180"/>
        <v>289630</v>
      </c>
      <c r="M314" s="1093">
        <f t="shared" si="180"/>
        <v>7500</v>
      </c>
      <c r="N314" s="1093">
        <f t="shared" si="180"/>
        <v>99050</v>
      </c>
      <c r="O314" s="1093">
        <f t="shared" si="180"/>
        <v>99050</v>
      </c>
      <c r="P314" s="1093">
        <f t="shared" si="180"/>
        <v>0</v>
      </c>
      <c r="Q314" s="1093">
        <f t="shared" si="180"/>
        <v>0</v>
      </c>
      <c r="R314" s="1093">
        <f t="shared" si="180"/>
        <v>96550</v>
      </c>
      <c r="S314" s="1093">
        <f t="shared" si="180"/>
        <v>2500</v>
      </c>
      <c r="T314" s="1019">
        <f t="shared" si="180"/>
        <v>297130</v>
      </c>
      <c r="U314" s="1152">
        <f aca="true" t="shared" si="181" ref="U314:AF314">U320</f>
        <v>89899</v>
      </c>
      <c r="V314" s="1093">
        <f t="shared" si="181"/>
        <v>62174</v>
      </c>
      <c r="W314" s="1093">
        <f t="shared" si="181"/>
        <v>27725</v>
      </c>
      <c r="X314" s="1093">
        <f t="shared" si="181"/>
        <v>0</v>
      </c>
      <c r="Y314" s="1019">
        <f t="shared" si="181"/>
        <v>0</v>
      </c>
      <c r="Z314" s="1464">
        <f t="shared" si="181"/>
        <v>296970</v>
      </c>
      <c r="AA314" s="1152">
        <f t="shared" si="181"/>
        <v>0</v>
      </c>
      <c r="AB314" s="1093">
        <f t="shared" si="181"/>
        <v>0</v>
      </c>
      <c r="AC314" s="1093">
        <f t="shared" si="181"/>
        <v>0</v>
      </c>
      <c r="AD314" s="1093">
        <f t="shared" si="181"/>
        <v>0</v>
      </c>
      <c r="AE314" s="1019">
        <f t="shared" si="181"/>
        <v>0</v>
      </c>
      <c r="AF314" s="1019">
        <f t="shared" si="181"/>
        <v>0</v>
      </c>
    </row>
    <row r="315" spans="1:32" s="496" customFormat="1" ht="14.25" customHeight="1">
      <c r="A315" s="1220"/>
      <c r="B315" s="1216"/>
      <c r="C315" s="1232"/>
      <c r="D315" s="1233"/>
      <c r="E315" s="1233"/>
      <c r="F315" s="1233"/>
      <c r="G315" s="1234"/>
      <c r="H315" s="486">
        <f>H321</f>
        <v>891200</v>
      </c>
      <c r="I315" s="1239"/>
      <c r="J315" s="1088"/>
      <c r="K315" s="1088"/>
      <c r="L315" s="1088"/>
      <c r="M315" s="1088"/>
      <c r="N315" s="1088"/>
      <c r="O315" s="1088"/>
      <c r="P315" s="1088"/>
      <c r="Q315" s="1088"/>
      <c r="R315" s="1088"/>
      <c r="S315" s="1088"/>
      <c r="T315" s="1020"/>
      <c r="U315" s="1153"/>
      <c r="V315" s="1088"/>
      <c r="W315" s="1088"/>
      <c r="X315" s="1088"/>
      <c r="Y315" s="1020"/>
      <c r="Z315" s="1465"/>
      <c r="AA315" s="1153"/>
      <c r="AB315" s="1088"/>
      <c r="AC315" s="1088"/>
      <c r="AD315" s="1088"/>
      <c r="AE315" s="1020"/>
      <c r="AF315" s="1020"/>
    </row>
    <row r="316" spans="1:32" s="496" customFormat="1" ht="12.75" customHeight="1">
      <c r="A316" s="1220"/>
      <c r="B316" s="1217"/>
      <c r="C316" s="1232"/>
      <c r="D316" s="1233"/>
      <c r="E316" s="1233"/>
      <c r="F316" s="1233"/>
      <c r="G316" s="1234"/>
      <c r="H316" s="486">
        <f>H322</f>
        <v>0</v>
      </c>
      <c r="I316" s="1223" t="s">
        <v>293</v>
      </c>
      <c r="J316" s="1087">
        <f>J322</f>
        <v>0</v>
      </c>
      <c r="K316" s="1087">
        <f aca="true" t="shared" si="182" ref="K316:T316">K322</f>
        <v>0</v>
      </c>
      <c r="L316" s="1087">
        <f t="shared" si="182"/>
        <v>-18375</v>
      </c>
      <c r="M316" s="1087">
        <f t="shared" si="182"/>
        <v>18375</v>
      </c>
      <c r="N316" s="1087">
        <f t="shared" si="182"/>
        <v>0</v>
      </c>
      <c r="O316" s="1087">
        <f t="shared" si="182"/>
        <v>0</v>
      </c>
      <c r="P316" s="1087">
        <f t="shared" si="182"/>
        <v>0</v>
      </c>
      <c r="Q316" s="1087">
        <f t="shared" si="182"/>
        <v>0</v>
      </c>
      <c r="R316" s="1087">
        <f t="shared" si="182"/>
        <v>-6125</v>
      </c>
      <c r="S316" s="1087">
        <f t="shared" si="182"/>
        <v>6125</v>
      </c>
      <c r="T316" s="1021">
        <f t="shared" si="182"/>
        <v>0</v>
      </c>
      <c r="U316" s="1154">
        <f aca="true" t="shared" si="183" ref="U316:AF316">U322</f>
        <v>0</v>
      </c>
      <c r="V316" s="1087">
        <f t="shared" si="183"/>
        <v>0</v>
      </c>
      <c r="W316" s="1087">
        <f t="shared" si="183"/>
        <v>0</v>
      </c>
      <c r="X316" s="1087">
        <f t="shared" si="183"/>
        <v>0</v>
      </c>
      <c r="Y316" s="1021">
        <f t="shared" si="183"/>
        <v>0</v>
      </c>
      <c r="Z316" s="1482">
        <f t="shared" si="183"/>
        <v>0</v>
      </c>
      <c r="AA316" s="1154">
        <f t="shared" si="183"/>
        <v>0</v>
      </c>
      <c r="AB316" s="1087">
        <f t="shared" si="183"/>
        <v>0</v>
      </c>
      <c r="AC316" s="1087">
        <f t="shared" si="183"/>
        <v>0</v>
      </c>
      <c r="AD316" s="1087">
        <f t="shared" si="183"/>
        <v>0</v>
      </c>
      <c r="AE316" s="1021">
        <f t="shared" si="183"/>
        <v>0</v>
      </c>
      <c r="AF316" s="1021">
        <f t="shared" si="183"/>
        <v>0</v>
      </c>
    </row>
    <row r="317" spans="1:32" s="496" customFormat="1" ht="12.75" customHeight="1">
      <c r="A317" s="1220"/>
      <c r="B317" s="1217"/>
      <c r="C317" s="1232"/>
      <c r="D317" s="1233"/>
      <c r="E317" s="1233"/>
      <c r="F317" s="1233"/>
      <c r="G317" s="1234"/>
      <c r="H317" s="486">
        <f>H323</f>
        <v>0</v>
      </c>
      <c r="I317" s="1239"/>
      <c r="J317" s="1088"/>
      <c r="K317" s="1088"/>
      <c r="L317" s="1088"/>
      <c r="M317" s="1088"/>
      <c r="N317" s="1088"/>
      <c r="O317" s="1088"/>
      <c r="P317" s="1088"/>
      <c r="Q317" s="1088"/>
      <c r="R317" s="1088"/>
      <c r="S317" s="1088"/>
      <c r="T317" s="1020"/>
      <c r="U317" s="1153"/>
      <c r="V317" s="1088"/>
      <c r="W317" s="1088"/>
      <c r="X317" s="1088"/>
      <c r="Y317" s="1020"/>
      <c r="Z317" s="1465"/>
      <c r="AA317" s="1153"/>
      <c r="AB317" s="1088"/>
      <c r="AC317" s="1088"/>
      <c r="AD317" s="1088"/>
      <c r="AE317" s="1020"/>
      <c r="AF317" s="1020"/>
    </row>
    <row r="318" spans="1:32" s="496" customFormat="1" ht="12.75" customHeight="1">
      <c r="A318" s="1220"/>
      <c r="B318" s="1217"/>
      <c r="C318" s="1232"/>
      <c r="D318" s="1233"/>
      <c r="E318" s="1233"/>
      <c r="F318" s="1233"/>
      <c r="G318" s="1234"/>
      <c r="H318" s="481">
        <f>H314+H316</f>
        <v>1188260</v>
      </c>
      <c r="I318" s="1223" t="s">
        <v>294</v>
      </c>
      <c r="J318" s="1087">
        <f>J314+J316</f>
        <v>396180</v>
      </c>
      <c r="K318" s="1087">
        <f aca="true" t="shared" si="184" ref="K318:T318">K314+K316</f>
        <v>297130</v>
      </c>
      <c r="L318" s="1087">
        <f t="shared" si="184"/>
        <v>271255</v>
      </c>
      <c r="M318" s="1087">
        <f t="shared" si="184"/>
        <v>25875</v>
      </c>
      <c r="N318" s="1087">
        <f t="shared" si="184"/>
        <v>99050</v>
      </c>
      <c r="O318" s="1087">
        <f t="shared" si="184"/>
        <v>99050</v>
      </c>
      <c r="P318" s="1087">
        <f t="shared" si="184"/>
        <v>0</v>
      </c>
      <c r="Q318" s="1087">
        <f t="shared" si="184"/>
        <v>0</v>
      </c>
      <c r="R318" s="1087">
        <f t="shared" si="184"/>
        <v>90425</v>
      </c>
      <c r="S318" s="1087">
        <f t="shared" si="184"/>
        <v>8625</v>
      </c>
      <c r="T318" s="1021">
        <f t="shared" si="184"/>
        <v>297130</v>
      </c>
      <c r="U318" s="1154">
        <f aca="true" t="shared" si="185" ref="U318:AF318">U314+U316</f>
        <v>89899</v>
      </c>
      <c r="V318" s="1087">
        <f t="shared" si="185"/>
        <v>62174</v>
      </c>
      <c r="W318" s="1087">
        <f t="shared" si="185"/>
        <v>27725</v>
      </c>
      <c r="X318" s="1087">
        <f t="shared" si="185"/>
        <v>0</v>
      </c>
      <c r="Y318" s="1021">
        <f t="shared" si="185"/>
        <v>0</v>
      </c>
      <c r="Z318" s="1482">
        <f t="shared" si="185"/>
        <v>296970</v>
      </c>
      <c r="AA318" s="1154">
        <f t="shared" si="185"/>
        <v>0</v>
      </c>
      <c r="AB318" s="1087">
        <f t="shared" si="185"/>
        <v>0</v>
      </c>
      <c r="AC318" s="1087">
        <f t="shared" si="185"/>
        <v>0</v>
      </c>
      <c r="AD318" s="1087">
        <f t="shared" si="185"/>
        <v>0</v>
      </c>
      <c r="AE318" s="1021">
        <f t="shared" si="185"/>
        <v>0</v>
      </c>
      <c r="AF318" s="1021">
        <f t="shared" si="185"/>
        <v>0</v>
      </c>
    </row>
    <row r="319" spans="1:32" s="496" customFormat="1" ht="12.75" customHeight="1" thickBot="1">
      <c r="A319" s="1334"/>
      <c r="B319" s="1218"/>
      <c r="C319" s="1235"/>
      <c r="D319" s="1236"/>
      <c r="E319" s="1236"/>
      <c r="F319" s="1236"/>
      <c r="G319" s="1237"/>
      <c r="H319" s="482">
        <f>H315+H317</f>
        <v>891200</v>
      </c>
      <c r="I319" s="1224"/>
      <c r="J319" s="1091"/>
      <c r="K319" s="1091"/>
      <c r="L319" s="1091"/>
      <c r="M319" s="1091"/>
      <c r="N319" s="1091"/>
      <c r="O319" s="1091"/>
      <c r="P319" s="1091"/>
      <c r="Q319" s="1091"/>
      <c r="R319" s="1091"/>
      <c r="S319" s="1091"/>
      <c r="T319" s="1022"/>
      <c r="U319" s="1155"/>
      <c r="V319" s="1091"/>
      <c r="W319" s="1091"/>
      <c r="X319" s="1091"/>
      <c r="Y319" s="1022"/>
      <c r="Z319" s="1466"/>
      <c r="AA319" s="1155"/>
      <c r="AB319" s="1091"/>
      <c r="AC319" s="1091"/>
      <c r="AD319" s="1091"/>
      <c r="AE319" s="1022"/>
      <c r="AF319" s="1022"/>
    </row>
    <row r="320" spans="1:32" ht="12.75" customHeight="1">
      <c r="A320" s="1272" t="s">
        <v>664</v>
      </c>
      <c r="B320" s="1215"/>
      <c r="C320" s="1364" t="s">
        <v>433</v>
      </c>
      <c r="D320" s="1294" t="s">
        <v>585</v>
      </c>
      <c r="E320" s="1424" t="s">
        <v>583</v>
      </c>
      <c r="F320" s="1277" t="s">
        <v>532</v>
      </c>
      <c r="G320" s="1328" t="s">
        <v>888</v>
      </c>
      <c r="H320" s="499">
        <v>1188260</v>
      </c>
      <c r="I320" s="1265" t="s">
        <v>292</v>
      </c>
      <c r="J320" s="1142">
        <f>K320+N320</f>
        <v>396180</v>
      </c>
      <c r="K320" s="1142">
        <f>L320+M320</f>
        <v>297130</v>
      </c>
      <c r="L320" s="1092">
        <v>289630</v>
      </c>
      <c r="M320" s="1092">
        <v>7500</v>
      </c>
      <c r="N320" s="1142">
        <f>O320+P320+Q320</f>
        <v>99050</v>
      </c>
      <c r="O320" s="1092">
        <v>99050</v>
      </c>
      <c r="P320" s="1092">
        <v>0</v>
      </c>
      <c r="Q320" s="1092">
        <v>0</v>
      </c>
      <c r="R320" s="1092">
        <v>96550</v>
      </c>
      <c r="S320" s="1092">
        <v>2500</v>
      </c>
      <c r="T320" s="1007">
        <v>297130</v>
      </c>
      <c r="U320" s="1156">
        <f>V320+W320+X320+Y320</f>
        <v>89899</v>
      </c>
      <c r="V320" s="1142">
        <v>62174</v>
      </c>
      <c r="W320" s="1092">
        <v>27725</v>
      </c>
      <c r="X320" s="1092">
        <v>0</v>
      </c>
      <c r="Y320" s="1023">
        <v>0</v>
      </c>
      <c r="Z320" s="1468">
        <v>296970</v>
      </c>
      <c r="AA320" s="1156">
        <f>AB320+AC320+AD320+AE320</f>
        <v>0</v>
      </c>
      <c r="AB320" s="1142">
        <v>0</v>
      </c>
      <c r="AC320" s="1092">
        <v>0</v>
      </c>
      <c r="AD320" s="1092">
        <v>0</v>
      </c>
      <c r="AE320" s="1023">
        <v>0</v>
      </c>
      <c r="AF320" s="1007">
        <v>0</v>
      </c>
    </row>
    <row r="321" spans="1:32" ht="12.75" customHeight="1">
      <c r="A321" s="1306"/>
      <c r="B321" s="1208"/>
      <c r="C321" s="1208"/>
      <c r="D321" s="1208"/>
      <c r="E321" s="1427"/>
      <c r="F321" s="1278"/>
      <c r="G321" s="1288"/>
      <c r="H321" s="503">
        <v>891200</v>
      </c>
      <c r="I321" s="1409"/>
      <c r="J321" s="1094"/>
      <c r="K321" s="1117"/>
      <c r="L321" s="1086"/>
      <c r="M321" s="1086"/>
      <c r="N321" s="1117"/>
      <c r="O321" s="1086"/>
      <c r="P321" s="1086"/>
      <c r="Q321" s="1086"/>
      <c r="R321" s="1086"/>
      <c r="S321" s="1086"/>
      <c r="T321" s="1002"/>
      <c r="U321" s="1147"/>
      <c r="V321" s="1117"/>
      <c r="W321" s="1086"/>
      <c r="X321" s="1086"/>
      <c r="Y321" s="1044"/>
      <c r="Z321" s="1472"/>
      <c r="AA321" s="1147"/>
      <c r="AB321" s="1117"/>
      <c r="AC321" s="1086"/>
      <c r="AD321" s="1086"/>
      <c r="AE321" s="1044"/>
      <c r="AF321" s="1002"/>
    </row>
    <row r="322" spans="1:32" ht="12.75" customHeight="1">
      <c r="A322" s="1292"/>
      <c r="B322" s="1209"/>
      <c r="C322" s="1209"/>
      <c r="D322" s="1209"/>
      <c r="E322" s="1428"/>
      <c r="F322" s="1279"/>
      <c r="G322" s="1213"/>
      <c r="H322" s="497">
        <v>0</v>
      </c>
      <c r="I322" s="1265" t="s">
        <v>293</v>
      </c>
      <c r="J322" s="1094">
        <f>K322+N322</f>
        <v>0</v>
      </c>
      <c r="K322" s="1094">
        <f>L322+M322</f>
        <v>0</v>
      </c>
      <c r="L322" s="1085">
        <v>-18375</v>
      </c>
      <c r="M322" s="1085">
        <v>18375</v>
      </c>
      <c r="N322" s="1094">
        <f>O322+P322+Q322</f>
        <v>0</v>
      </c>
      <c r="O322" s="1085">
        <v>0</v>
      </c>
      <c r="P322" s="1085">
        <v>0</v>
      </c>
      <c r="Q322" s="1085">
        <v>0</v>
      </c>
      <c r="R322" s="1085">
        <v>-6125</v>
      </c>
      <c r="S322" s="1085">
        <v>6125</v>
      </c>
      <c r="T322" s="1017">
        <v>0</v>
      </c>
      <c r="U322" s="1147">
        <f>V322+W322+X322+Y322</f>
        <v>0</v>
      </c>
      <c r="V322" s="1094">
        <v>0</v>
      </c>
      <c r="W322" s="1085">
        <v>0</v>
      </c>
      <c r="X322" s="1085">
        <v>0</v>
      </c>
      <c r="Y322" s="1043">
        <v>0</v>
      </c>
      <c r="Z322" s="1469">
        <v>0</v>
      </c>
      <c r="AA322" s="1147">
        <f>AB322+AC322+AD322+AE322</f>
        <v>0</v>
      </c>
      <c r="AB322" s="1094">
        <v>0</v>
      </c>
      <c r="AC322" s="1085">
        <v>0</v>
      </c>
      <c r="AD322" s="1085">
        <v>0</v>
      </c>
      <c r="AE322" s="1043">
        <v>0</v>
      </c>
      <c r="AF322" s="1017">
        <v>0</v>
      </c>
    </row>
    <row r="323" spans="1:32" ht="14.25" customHeight="1">
      <c r="A323" s="1292"/>
      <c r="B323" s="1209"/>
      <c r="C323" s="1209"/>
      <c r="D323" s="1209"/>
      <c r="E323" s="1428"/>
      <c r="F323" s="1279"/>
      <c r="G323" s="1213"/>
      <c r="H323" s="498">
        <v>0</v>
      </c>
      <c r="I323" s="1195"/>
      <c r="J323" s="1094"/>
      <c r="K323" s="1117"/>
      <c r="L323" s="1086"/>
      <c r="M323" s="1086"/>
      <c r="N323" s="1117"/>
      <c r="O323" s="1086"/>
      <c r="P323" s="1086"/>
      <c r="Q323" s="1086"/>
      <c r="R323" s="1086"/>
      <c r="S323" s="1086"/>
      <c r="T323" s="1002"/>
      <c r="U323" s="1147"/>
      <c r="V323" s="1117"/>
      <c r="W323" s="1086"/>
      <c r="X323" s="1086"/>
      <c r="Y323" s="1044"/>
      <c r="Z323" s="1472"/>
      <c r="AA323" s="1147"/>
      <c r="AB323" s="1117"/>
      <c r="AC323" s="1086"/>
      <c r="AD323" s="1086"/>
      <c r="AE323" s="1044"/>
      <c r="AF323" s="1002"/>
    </row>
    <row r="324" spans="1:32" ht="14.25" customHeight="1">
      <c r="A324" s="1292"/>
      <c r="B324" s="1209"/>
      <c r="C324" s="1209"/>
      <c r="D324" s="1209"/>
      <c r="E324" s="1428"/>
      <c r="F324" s="1279"/>
      <c r="G324" s="1213"/>
      <c r="H324" s="483">
        <f>H320+H322</f>
        <v>1188260</v>
      </c>
      <c r="I324" s="1194" t="s">
        <v>294</v>
      </c>
      <c r="J324" s="1089">
        <f>J320+J322</f>
        <v>396180</v>
      </c>
      <c r="K324" s="1089">
        <f aca="true" t="shared" si="186" ref="K324:T324">K320+K322</f>
        <v>297130</v>
      </c>
      <c r="L324" s="1089">
        <f t="shared" si="186"/>
        <v>271255</v>
      </c>
      <c r="M324" s="1089">
        <f t="shared" si="186"/>
        <v>25875</v>
      </c>
      <c r="N324" s="1089">
        <f t="shared" si="186"/>
        <v>99050</v>
      </c>
      <c r="O324" s="1089">
        <f t="shared" si="186"/>
        <v>99050</v>
      </c>
      <c r="P324" s="1089">
        <f t="shared" si="186"/>
        <v>0</v>
      </c>
      <c r="Q324" s="1089">
        <f t="shared" si="186"/>
        <v>0</v>
      </c>
      <c r="R324" s="1089">
        <f t="shared" si="186"/>
        <v>90425</v>
      </c>
      <c r="S324" s="1089">
        <f t="shared" si="186"/>
        <v>8625</v>
      </c>
      <c r="T324" s="1422">
        <f t="shared" si="186"/>
        <v>297130</v>
      </c>
      <c r="U324" s="1148">
        <f aca="true" t="shared" si="187" ref="U324:AF324">U320+U322</f>
        <v>89899</v>
      </c>
      <c r="V324" s="1089">
        <f t="shared" si="187"/>
        <v>62174</v>
      </c>
      <c r="W324" s="1089">
        <f t="shared" si="187"/>
        <v>27725</v>
      </c>
      <c r="X324" s="1089">
        <f t="shared" si="187"/>
        <v>0</v>
      </c>
      <c r="Y324" s="1045">
        <f t="shared" si="187"/>
        <v>0</v>
      </c>
      <c r="Z324" s="1509">
        <f t="shared" si="187"/>
        <v>296970</v>
      </c>
      <c r="AA324" s="1148">
        <f t="shared" si="187"/>
        <v>0</v>
      </c>
      <c r="AB324" s="1089">
        <f t="shared" si="187"/>
        <v>0</v>
      </c>
      <c r="AC324" s="1089">
        <f t="shared" si="187"/>
        <v>0</v>
      </c>
      <c r="AD324" s="1089">
        <f t="shared" si="187"/>
        <v>0</v>
      </c>
      <c r="AE324" s="1045">
        <f t="shared" si="187"/>
        <v>0</v>
      </c>
      <c r="AF324" s="1422">
        <f t="shared" si="187"/>
        <v>0</v>
      </c>
    </row>
    <row r="325" spans="1:32" ht="14.25" customHeight="1" thickBot="1">
      <c r="A325" s="1425"/>
      <c r="B325" s="1426"/>
      <c r="C325" s="1426"/>
      <c r="D325" s="1426"/>
      <c r="E325" s="1429"/>
      <c r="F325" s="1280"/>
      <c r="G325" s="1329"/>
      <c r="H325" s="472">
        <f>H321+H323</f>
        <v>891200</v>
      </c>
      <c r="I325" s="1265"/>
      <c r="J325" s="1090"/>
      <c r="K325" s="1090"/>
      <c r="L325" s="1090"/>
      <c r="M325" s="1090"/>
      <c r="N325" s="1090"/>
      <c r="O325" s="1090"/>
      <c r="P325" s="1090"/>
      <c r="Q325" s="1090"/>
      <c r="R325" s="1090"/>
      <c r="S325" s="1090"/>
      <c r="T325" s="1430"/>
      <c r="U325" s="1149"/>
      <c r="V325" s="1090"/>
      <c r="W325" s="1090"/>
      <c r="X325" s="1090"/>
      <c r="Y325" s="1046"/>
      <c r="Z325" s="1510"/>
      <c r="AA325" s="1149"/>
      <c r="AB325" s="1090"/>
      <c r="AC325" s="1090"/>
      <c r="AD325" s="1090"/>
      <c r="AE325" s="1046"/>
      <c r="AF325" s="1423"/>
    </row>
    <row r="326" spans="1:32" s="496" customFormat="1" ht="13.5" customHeight="1">
      <c r="A326" s="1517" t="s">
        <v>937</v>
      </c>
      <c r="B326" s="1371"/>
      <c r="C326" s="1371"/>
      <c r="D326" s="1371"/>
      <c r="E326" s="1371"/>
      <c r="F326" s="1371"/>
      <c r="G326" s="1518"/>
      <c r="H326" s="513">
        <f>H14+H158+H242+H284</f>
        <v>270020503</v>
      </c>
      <c r="I326" s="1240" t="s">
        <v>292</v>
      </c>
      <c r="J326" s="1083">
        <f>J14+J158+J242+J284</f>
        <v>144307968</v>
      </c>
      <c r="K326" s="1083">
        <f aca="true" t="shared" si="188" ref="K326:T326">K14+K158+K242+K284</f>
        <v>102789973</v>
      </c>
      <c r="L326" s="1083">
        <f t="shared" si="188"/>
        <v>20627977</v>
      </c>
      <c r="M326" s="1083">
        <f t="shared" si="188"/>
        <v>82161996</v>
      </c>
      <c r="N326" s="1083">
        <f t="shared" si="188"/>
        <v>41400995</v>
      </c>
      <c r="O326" s="1083">
        <f t="shared" si="188"/>
        <v>30673757</v>
      </c>
      <c r="P326" s="1083">
        <f t="shared" si="188"/>
        <v>9474238</v>
      </c>
      <c r="Q326" s="1083">
        <f t="shared" si="188"/>
        <v>1253000</v>
      </c>
      <c r="R326" s="1083">
        <f t="shared" si="188"/>
        <v>7353571</v>
      </c>
      <c r="S326" s="1083">
        <f t="shared" si="188"/>
        <v>34047424</v>
      </c>
      <c r="T326" s="1047">
        <f t="shared" si="188"/>
        <v>50268059</v>
      </c>
      <c r="U326" s="1150">
        <f aca="true" t="shared" si="189" ref="U326:AF326">U14+U158+U242+U284</f>
        <v>142704451</v>
      </c>
      <c r="V326" s="1083">
        <f t="shared" si="189"/>
        <v>98043286</v>
      </c>
      <c r="W326" s="1083">
        <f t="shared" si="189"/>
        <v>33399751</v>
      </c>
      <c r="X326" s="1083">
        <f t="shared" si="189"/>
        <v>10020114</v>
      </c>
      <c r="Y326" s="1047">
        <f t="shared" si="189"/>
        <v>1241300</v>
      </c>
      <c r="Z326" s="1083">
        <f t="shared" si="189"/>
        <v>30602555</v>
      </c>
      <c r="AA326" s="1150">
        <f t="shared" si="189"/>
        <v>2350759</v>
      </c>
      <c r="AB326" s="1083">
        <f t="shared" si="189"/>
        <v>1709842</v>
      </c>
      <c r="AC326" s="1083">
        <f t="shared" si="189"/>
        <v>395500</v>
      </c>
      <c r="AD326" s="1083">
        <f t="shared" si="189"/>
        <v>245417</v>
      </c>
      <c r="AE326" s="1047">
        <f t="shared" si="189"/>
        <v>0</v>
      </c>
      <c r="AF326" s="1047">
        <f t="shared" si="189"/>
        <v>1562281</v>
      </c>
    </row>
    <row r="327" spans="1:32" s="496" customFormat="1" ht="13.5" customHeight="1">
      <c r="A327" s="1519"/>
      <c r="B327" s="1233"/>
      <c r="C327" s="1233"/>
      <c r="D327" s="1233"/>
      <c r="E327" s="1233"/>
      <c r="F327" s="1233"/>
      <c r="G327" s="1520"/>
      <c r="H327" s="504">
        <f>H15+H159+H243+H285</f>
        <v>189304473</v>
      </c>
      <c r="I327" s="1246"/>
      <c r="J327" s="1084"/>
      <c r="K327" s="1084"/>
      <c r="L327" s="1084"/>
      <c r="M327" s="1084"/>
      <c r="N327" s="1084"/>
      <c r="O327" s="1084"/>
      <c r="P327" s="1084"/>
      <c r="Q327" s="1084"/>
      <c r="R327" s="1084"/>
      <c r="S327" s="1084"/>
      <c r="T327" s="1018"/>
      <c r="U327" s="1151"/>
      <c r="V327" s="1084"/>
      <c r="W327" s="1084"/>
      <c r="X327" s="1084"/>
      <c r="Y327" s="1018"/>
      <c r="Z327" s="1084"/>
      <c r="AA327" s="1151"/>
      <c r="AB327" s="1084"/>
      <c r="AC327" s="1084"/>
      <c r="AD327" s="1084"/>
      <c r="AE327" s="1018"/>
      <c r="AF327" s="1018"/>
    </row>
    <row r="328" spans="1:32" s="496" customFormat="1" ht="12.75" customHeight="1">
      <c r="A328" s="1519"/>
      <c r="B328" s="1233"/>
      <c r="C328" s="1233"/>
      <c r="D328" s="1233"/>
      <c r="E328" s="1233"/>
      <c r="F328" s="1233"/>
      <c r="G328" s="1520"/>
      <c r="H328" s="504">
        <f>H16+H160+H244+H286</f>
        <v>29747795</v>
      </c>
      <c r="I328" s="1223" t="s">
        <v>293</v>
      </c>
      <c r="J328" s="1079">
        <f>J16+J160+J244+J286</f>
        <v>1480708</v>
      </c>
      <c r="K328" s="1079">
        <f aca="true" t="shared" si="190" ref="K328:T328">K16+K160+K244+K286</f>
        <v>-244608</v>
      </c>
      <c r="L328" s="1079">
        <f t="shared" si="190"/>
        <v>5449759</v>
      </c>
      <c r="M328" s="1079">
        <f t="shared" si="190"/>
        <v>-5694367</v>
      </c>
      <c r="N328" s="1079">
        <f t="shared" si="190"/>
        <v>1842316</v>
      </c>
      <c r="O328" s="1079">
        <f t="shared" si="190"/>
        <v>-1600151</v>
      </c>
      <c r="P328" s="1079">
        <f t="shared" si="190"/>
        <v>3532014</v>
      </c>
      <c r="Q328" s="1079">
        <f t="shared" si="190"/>
        <v>-89547</v>
      </c>
      <c r="R328" s="1079">
        <f t="shared" si="190"/>
        <v>2310194</v>
      </c>
      <c r="S328" s="1079">
        <f t="shared" si="190"/>
        <v>-467878</v>
      </c>
      <c r="T328" s="1024">
        <f t="shared" si="190"/>
        <v>6106869</v>
      </c>
      <c r="U328" s="1145">
        <f aca="true" t="shared" si="191" ref="U328:AF328">U16+U160+U244+U286</f>
        <v>0</v>
      </c>
      <c r="V328" s="1079">
        <f t="shared" si="191"/>
        <v>0</v>
      </c>
      <c r="W328" s="1079">
        <f t="shared" si="191"/>
        <v>0</v>
      </c>
      <c r="X328" s="1079">
        <f t="shared" si="191"/>
        <v>0</v>
      </c>
      <c r="Y328" s="1024">
        <f t="shared" si="191"/>
        <v>0</v>
      </c>
      <c r="Z328" s="1079">
        <f t="shared" si="191"/>
        <v>16150117</v>
      </c>
      <c r="AA328" s="1145">
        <f t="shared" si="191"/>
        <v>0</v>
      </c>
      <c r="AB328" s="1079">
        <f t="shared" si="191"/>
        <v>0</v>
      </c>
      <c r="AC328" s="1079">
        <f t="shared" si="191"/>
        <v>0</v>
      </c>
      <c r="AD328" s="1079">
        <f t="shared" si="191"/>
        <v>0</v>
      </c>
      <c r="AE328" s="1024">
        <f t="shared" si="191"/>
        <v>0</v>
      </c>
      <c r="AF328" s="1024">
        <f t="shared" si="191"/>
        <v>147561</v>
      </c>
    </row>
    <row r="329" spans="1:32" s="496" customFormat="1" ht="13.5" customHeight="1">
      <c r="A329" s="1519"/>
      <c r="B329" s="1233"/>
      <c r="C329" s="1233"/>
      <c r="D329" s="1233"/>
      <c r="E329" s="1233"/>
      <c r="F329" s="1233"/>
      <c r="G329" s="1520"/>
      <c r="H329" s="489">
        <f>H17+H161+H245+H287</f>
        <v>19444361</v>
      </c>
      <c r="I329" s="1239"/>
      <c r="J329" s="1084"/>
      <c r="K329" s="1084"/>
      <c r="L329" s="1084"/>
      <c r="M329" s="1084"/>
      <c r="N329" s="1084"/>
      <c r="O329" s="1084"/>
      <c r="P329" s="1084"/>
      <c r="Q329" s="1084"/>
      <c r="R329" s="1084"/>
      <c r="S329" s="1084"/>
      <c r="T329" s="1018"/>
      <c r="U329" s="1151"/>
      <c r="V329" s="1084"/>
      <c r="W329" s="1084"/>
      <c r="X329" s="1084"/>
      <c r="Y329" s="1018"/>
      <c r="Z329" s="1084"/>
      <c r="AA329" s="1151"/>
      <c r="AB329" s="1084"/>
      <c r="AC329" s="1084"/>
      <c r="AD329" s="1084"/>
      <c r="AE329" s="1018"/>
      <c r="AF329" s="1018"/>
    </row>
    <row r="330" spans="1:32" s="496" customFormat="1" ht="13.5" customHeight="1">
      <c r="A330" s="1519"/>
      <c r="B330" s="1233"/>
      <c r="C330" s="1233"/>
      <c r="D330" s="1233"/>
      <c r="E330" s="1233"/>
      <c r="F330" s="1233"/>
      <c r="G330" s="1520"/>
      <c r="H330" s="489">
        <f>H326+H328</f>
        <v>299768298</v>
      </c>
      <c r="I330" s="1223" t="s">
        <v>294</v>
      </c>
      <c r="J330" s="1079">
        <f>J328+J326</f>
        <v>145788676</v>
      </c>
      <c r="K330" s="1079">
        <f aca="true" t="shared" si="192" ref="K330:T330">K328+K326</f>
        <v>102545365</v>
      </c>
      <c r="L330" s="1079">
        <f t="shared" si="192"/>
        <v>26077736</v>
      </c>
      <c r="M330" s="1079">
        <f t="shared" si="192"/>
        <v>76467629</v>
      </c>
      <c r="N330" s="1079">
        <f t="shared" si="192"/>
        <v>43243311</v>
      </c>
      <c r="O330" s="1079">
        <f t="shared" si="192"/>
        <v>29073606</v>
      </c>
      <c r="P330" s="1079">
        <f t="shared" si="192"/>
        <v>13006252</v>
      </c>
      <c r="Q330" s="1079">
        <f t="shared" si="192"/>
        <v>1163453</v>
      </c>
      <c r="R330" s="1079">
        <f t="shared" si="192"/>
        <v>9663765</v>
      </c>
      <c r="S330" s="1079">
        <f t="shared" si="192"/>
        <v>33579546</v>
      </c>
      <c r="T330" s="1024">
        <f t="shared" si="192"/>
        <v>56374928</v>
      </c>
      <c r="U330" s="1145">
        <f aca="true" t="shared" si="193" ref="U330:AF330">U328+U326</f>
        <v>142704451</v>
      </c>
      <c r="V330" s="1079">
        <f t="shared" si="193"/>
        <v>98043286</v>
      </c>
      <c r="W330" s="1079">
        <f t="shared" si="193"/>
        <v>33399751</v>
      </c>
      <c r="X330" s="1079">
        <f t="shared" si="193"/>
        <v>10020114</v>
      </c>
      <c r="Y330" s="1024">
        <f t="shared" si="193"/>
        <v>1241300</v>
      </c>
      <c r="Z330" s="1145">
        <f t="shared" si="193"/>
        <v>46752672</v>
      </c>
      <c r="AA330" s="1145">
        <f t="shared" si="193"/>
        <v>2350759</v>
      </c>
      <c r="AB330" s="1079">
        <f t="shared" si="193"/>
        <v>1709842</v>
      </c>
      <c r="AC330" s="1079">
        <f t="shared" si="193"/>
        <v>395500</v>
      </c>
      <c r="AD330" s="1079">
        <f t="shared" si="193"/>
        <v>245417</v>
      </c>
      <c r="AE330" s="1024">
        <f t="shared" si="193"/>
        <v>0</v>
      </c>
      <c r="AF330" s="1024">
        <f t="shared" si="193"/>
        <v>1709842</v>
      </c>
    </row>
    <row r="331" spans="1:32" s="496" customFormat="1" ht="14.25" customHeight="1" thickBot="1">
      <c r="A331" s="1521"/>
      <c r="B331" s="1236"/>
      <c r="C331" s="1236"/>
      <c r="D331" s="1236"/>
      <c r="E331" s="1236"/>
      <c r="F331" s="1236"/>
      <c r="G331" s="1522"/>
      <c r="H331" s="489">
        <f>H327+H329</f>
        <v>208748834</v>
      </c>
      <c r="I331" s="1224"/>
      <c r="J331" s="1080"/>
      <c r="K331" s="1080"/>
      <c r="L331" s="1080"/>
      <c r="M331" s="1080"/>
      <c r="N331" s="1080"/>
      <c r="O331" s="1080"/>
      <c r="P331" s="1080"/>
      <c r="Q331" s="1080"/>
      <c r="R331" s="1080"/>
      <c r="S331" s="1080"/>
      <c r="T331" s="1025"/>
      <c r="U331" s="1146"/>
      <c r="V331" s="1080"/>
      <c r="W331" s="1080"/>
      <c r="X331" s="1080"/>
      <c r="Y331" s="1025"/>
      <c r="Z331" s="1146"/>
      <c r="AA331" s="1146"/>
      <c r="AB331" s="1080"/>
      <c r="AC331" s="1080"/>
      <c r="AD331" s="1080"/>
      <c r="AE331" s="1025"/>
      <c r="AF331" s="1025"/>
    </row>
    <row r="332" spans="1:32" ht="13.5" customHeight="1">
      <c r="A332" s="1352" t="s">
        <v>586</v>
      </c>
      <c r="B332" s="1353"/>
      <c r="C332" s="1353"/>
      <c r="D332" s="1353"/>
      <c r="E332" s="1353"/>
      <c r="F332" s="1353"/>
      <c r="G332" s="1354"/>
      <c r="H332" s="1358"/>
      <c r="I332" s="509" t="s">
        <v>292</v>
      </c>
      <c r="J332" s="530">
        <f>K332+N332</f>
        <v>88735849</v>
      </c>
      <c r="K332" s="530">
        <f>L332+M332</f>
        <v>50268059</v>
      </c>
      <c r="L332" s="530">
        <f>L26+L32+L44+L68+L170+L182+L188+L200+L212+L224+L236+L278+L296+L308+L320</f>
        <v>20627977</v>
      </c>
      <c r="M332" s="530">
        <f>M26+M32+M44+M68+M170+M182+M188+M200+M212+M224+M236+M278+M296+M308+M320</f>
        <v>29640082</v>
      </c>
      <c r="N332" s="530">
        <f>O332+P332+Q332</f>
        <v>38467790</v>
      </c>
      <c r="O332" s="530">
        <f>O26+O32+O44+O56+O62+O68+O74+O80+O86+O92+O98+O104+O110+O116+O128+O134+O146+O152+O170+O182+O188+O200+O212+O224+O236+O254+O266+O278+O296+O308+O320</f>
        <v>30790757</v>
      </c>
      <c r="P332" s="530">
        <f>P26+P32+P44+P68+P170+P182+P188+P200+P212+P224+P236+P278+P296+P308+P320</f>
        <v>7677033</v>
      </c>
      <c r="Q332" s="530">
        <f>Q26+Q32+Q44+Q68+Q170+Q182+Q188+Q200+Q212+Q224+Q236+Q278+Q296+Q308+Q320</f>
        <v>0</v>
      </c>
      <c r="R332" s="530">
        <f>R26+R32+R44+R68+R170+R182+R188+R200+R212+R224+R236+R278+R296+R308+R320</f>
        <v>7353571</v>
      </c>
      <c r="S332" s="530">
        <f>S26+S32+S44+O56+O62+S68+S74+S80+S86+S92+S98+S104+S110+S116+S128+O134+S146+S152+S170+S182+S188+S200+S212+S224+S236+O254+O266+S278+S296+S308+S320</f>
        <v>31114219</v>
      </c>
      <c r="T332" s="530">
        <f>T26+T32+T44+T56+T62+T68+T74+T80+T86+T92+T98+T104+T110+T116+T128+T134+T146+T152+T170+T182+T188+T200+T212+T224+T236+T254+T266+T278+T296+T308+T320</f>
        <v>50268059</v>
      </c>
      <c r="U332" s="530">
        <f>V332+W332+X332+Y332</f>
        <v>81249383</v>
      </c>
      <c r="V332" s="530">
        <f>V26+V32+V44+V68+V170+V182+V188+V200+V212+V224+V236+V278+V296+V308+V320</f>
        <v>40268700</v>
      </c>
      <c r="W332" s="530">
        <f>W26+W32+W44+W56+W62+W68+W74+W80+W86+W92+W98+W104+W110+W116+W128+W134+W146+W152+W170+W182+W188+W200+W212+W224+W236+W254+W266+W278+W296+W308+W320</f>
        <v>33399751</v>
      </c>
      <c r="X332" s="530">
        <f>X26+X32+X44+X68+X170+X182+X188+X200+X212+X224+X236+X278+X296+X308+X320</f>
        <v>7580932</v>
      </c>
      <c r="Y332" s="530">
        <f>Y26+Y32+Y44+Y68+Y170+Y182+Y188+Y200+Y212+Y224+Y236+Y278+Y296+Y308+Y320</f>
        <v>0</v>
      </c>
      <c r="Z332" s="530">
        <f>Z26+Z32+Z44+Z56+Z62+Z68+Z74+Z80+Z86+Z92+Z98+Z104+Z110+Z116+Z128+Z134+Z146+Z152+Z170+Z182+Z188+Z200+Z212+Z224+Z236+Z254+Z266+Z278+Z296+Z308+Z320</f>
        <v>30522189</v>
      </c>
      <c r="AA332" s="530">
        <f>AE332+AD332+AC332+AB332</f>
        <v>2350759</v>
      </c>
      <c r="AB332" s="530">
        <f>AB26+AB32+AB44+AB68+AB170+AB182+AB188+AB200+AB212+AB224+AB236+AB278+AB296+AB308+AB320</f>
        <v>1709842</v>
      </c>
      <c r="AC332" s="530">
        <f>AC26+AC32+AC44+AC56+AC62+AC68+AC74+AC80+AC86+AC92+AC98+AC104+AC110+AC116+AC128+AC134+AC146+AC152+AC170+AC182+AC188+AC200+AC212+AC224+AC236+AC254+AC266+AC278+AC296+AC308+AC320</f>
        <v>395500</v>
      </c>
      <c r="AD332" s="530">
        <f>AD26+AD32+AD44+AD68+AD170+AD182+AD188+AD200+AD212+AD224+AD236+AD278+AD296+AD308+AD320</f>
        <v>245417</v>
      </c>
      <c r="AE332" s="530">
        <f>AE26+AE32+AE44+AE68+AE170+AE182+AE188+AE200+AE212+AE224+AE236+AE278+AE296+AE308+AE320</f>
        <v>0</v>
      </c>
      <c r="AF332" s="531">
        <f>AF26+AF32+AF44+AF56+AF62+AF68+AF74+AF80+AF86+AF92+AF98+AF104+AF110+AF116+AF128+AF134+AF146+AF152+AF170+AF182+AF188+AF200+AF212+AF224+AF236+AF254+AF266+AF278+AF296+AF308+AF320</f>
        <v>1562281</v>
      </c>
    </row>
    <row r="333" spans="1:32" ht="13.5" customHeight="1">
      <c r="A333" s="1355"/>
      <c r="B333" s="1356"/>
      <c r="C333" s="1356"/>
      <c r="D333" s="1356"/>
      <c r="E333" s="1356"/>
      <c r="F333" s="1356"/>
      <c r="G333" s="1357"/>
      <c r="H333" s="1359"/>
      <c r="I333" s="505" t="s">
        <v>293</v>
      </c>
      <c r="J333" s="490">
        <f>K333+N333</f>
        <v>8254709</v>
      </c>
      <c r="K333" s="490">
        <f>L333+M333</f>
        <v>6106869</v>
      </c>
      <c r="L333" s="490">
        <f>L28+L34+L46+L70+L172+L184+L190+L202+L214+L226+L238+L280+L298+L310+L322</f>
        <v>5449759</v>
      </c>
      <c r="M333" s="490">
        <f>M28+M34+M46+M70+M172+M184+M190+M202+M214+M226+M238+M280+M298+M310+M322</f>
        <v>657110</v>
      </c>
      <c r="N333" s="490">
        <f>O333+P333+Q333</f>
        <v>2147840</v>
      </c>
      <c r="O333" s="490">
        <f>O28+O34+O46+O58+O64+O70+O76+O82+O88+O94+O100+O106+O112+O118+O130+O136+O148+O154+O172+O184+O190+O202+O214+O226+O238+O256+O268+O280+O298+O310+O322</f>
        <v>-1717151</v>
      </c>
      <c r="P333" s="490">
        <f>P322+P310+P298+P280+P238+P226+P214+P202+P190+P184+P172+P70+P46+P34+P28</f>
        <v>3864991</v>
      </c>
      <c r="Q333" s="490">
        <f>Q322+Q310+Q298+Q280+Q238+Q226+Q214+Q202+Q190+Q184+Q172+Q70+Q46+Q34+Q28</f>
        <v>0</v>
      </c>
      <c r="R333" s="490">
        <f>R28+R34+R46+R70+R172+R184+R190+R202+R214+R226+R238+R280+R298+R310+R322</f>
        <v>2310194</v>
      </c>
      <c r="S333" s="490">
        <f>S28+S34+S46+S58+O64+S70+S76+S82+S88+S94+S100+S106+S112+S118+S130+S136+S148+S154+S172+S184+S190+S202+S214+S226+S238+O256+O268+S280+S298+S310+S322</f>
        <v>-162354</v>
      </c>
      <c r="T333" s="490">
        <f>T28+T34+T46+T58+T64+T70+T76+T82+T88+T94+T100+T106+T112+T118+T130+T136+T148+T154+T172+T184+T190+T202+T214+T226+T238+T256+T268+T280+T298+T310+T322</f>
        <v>6106869</v>
      </c>
      <c r="U333" s="490">
        <f>V333+W333+X333+Y333</f>
        <v>0</v>
      </c>
      <c r="V333" s="490">
        <f>V322+V310+V298+V280+V238+V226+V214+V202+V190+V184+V172+V70+V46+V34+V28</f>
        <v>0</v>
      </c>
      <c r="W333" s="490">
        <f>W28+W34+W46+W58+W64+W70+W76+W82+W88+W94+W100+W106+W112+W118+W130+W136+W148+W154+W172+W184+W190+W202+W214+W226+W238+W256+W268+W280+W298+W310+W322</f>
        <v>0</v>
      </c>
      <c r="X333" s="490">
        <f>X322+X310+X298+X280+X238+X226+X214+X202+X190+X184+X172+X70+X46+X34+X28</f>
        <v>0</v>
      </c>
      <c r="Y333" s="490">
        <f>Y322+Y310+Y298+Y280+Y238+Y226+Y214+Y202+Y190+Y184+Y172+Y70+Y46+Y34+Y28</f>
        <v>0</v>
      </c>
      <c r="Z333" s="490">
        <f>Z28+Z34+Z46+Z58+Z64+Z70+Z76+Z82+Z88+Z94+Z100+Z106+Z112+Z118+Z130+Z136+Z148+Z154+Z172+Z184+Z190+Z202+Z214+Z226+Z238+Z256+Z268+Z280+Z298+Z310+Z322</f>
        <v>16230483</v>
      </c>
      <c r="AA333" s="530">
        <f>AE333+AD333+AC333+AB333</f>
        <v>0</v>
      </c>
      <c r="AB333" s="490">
        <f>AB28+AB34+AB46+AB70+AB172+AB184+AB190+AB202+AB214+AB226+AB238+AB280+AB298+AB310+AB322</f>
        <v>0</v>
      </c>
      <c r="AC333" s="490">
        <f>AC28+AC34+AC46+AC58+AC64+AC70+AC76+AC82+AC88+AC94+AC100+AC106+AC112+AC118+AC130+AC136+AC148+AC154+AC172+AC184+AC190+AC202+AC214+AC226+AC238+AC256+AC268+AC280+AC298+AC310+AC322</f>
        <v>0</v>
      </c>
      <c r="AD333" s="490">
        <f>AD322+AD310+AD298+AD280+AD238+AD226+AD214+AD202+AD190+AD184+AD172+AD70+AD46+AD34+AD28</f>
        <v>0</v>
      </c>
      <c r="AE333" s="490">
        <f>AE322+AE310+AE298+AE280+AE238+AE226+AE214+AE202+AE190+AE184+AE172+AE70+AE46+AE34+AE28</f>
        <v>0</v>
      </c>
      <c r="AF333" s="524">
        <f>AF28+AF34+AF46+AF58+AF64+AF70+AF76+AF82+AF88+AF94+AF100+AF106+AF112+AF118+AF130+AF136+AF148+AF154+AF172+AF184+AF190+AF202+AF214+AF226+AF238+AF256+AF268+AF280+AF298+AF310+AF322</f>
        <v>147561</v>
      </c>
    </row>
    <row r="334" spans="1:32" ht="13.5" customHeight="1">
      <c r="A334" s="1355"/>
      <c r="B334" s="1356"/>
      <c r="C334" s="1356"/>
      <c r="D334" s="1356"/>
      <c r="E334" s="1356"/>
      <c r="F334" s="1356"/>
      <c r="G334" s="1357"/>
      <c r="H334" s="1359"/>
      <c r="I334" s="517" t="s">
        <v>294</v>
      </c>
      <c r="J334" s="518">
        <f>J332+J333</f>
        <v>96990558</v>
      </c>
      <c r="K334" s="518">
        <f aca="true" t="shared" si="194" ref="K334:V334">K332+K333</f>
        <v>56374928</v>
      </c>
      <c r="L334" s="518">
        <f t="shared" si="194"/>
        <v>26077736</v>
      </c>
      <c r="M334" s="518">
        <f t="shared" si="194"/>
        <v>30297192</v>
      </c>
      <c r="N334" s="518">
        <f t="shared" si="194"/>
        <v>40615630</v>
      </c>
      <c r="O334" s="518">
        <f t="shared" si="194"/>
        <v>29073606</v>
      </c>
      <c r="P334" s="518">
        <f t="shared" si="194"/>
        <v>11542024</v>
      </c>
      <c r="Q334" s="518">
        <f t="shared" si="194"/>
        <v>0</v>
      </c>
      <c r="R334" s="518">
        <f t="shared" si="194"/>
        <v>9663765</v>
      </c>
      <c r="S334" s="518">
        <f t="shared" si="194"/>
        <v>30951865</v>
      </c>
      <c r="T334" s="518">
        <f t="shared" si="194"/>
        <v>56374928</v>
      </c>
      <c r="U334" s="518">
        <f>U332+U333</f>
        <v>81249383</v>
      </c>
      <c r="V334" s="518">
        <f t="shared" si="194"/>
        <v>40268700</v>
      </c>
      <c r="W334" s="518">
        <f aca="true" t="shared" si="195" ref="W334:AF334">W332+W333</f>
        <v>33399751</v>
      </c>
      <c r="X334" s="518">
        <f t="shared" si="195"/>
        <v>7580932</v>
      </c>
      <c r="Y334" s="518">
        <f t="shared" si="195"/>
        <v>0</v>
      </c>
      <c r="Z334" s="518">
        <f t="shared" si="195"/>
        <v>46752672</v>
      </c>
      <c r="AA334" s="518">
        <f t="shared" si="195"/>
        <v>2350759</v>
      </c>
      <c r="AB334" s="518">
        <f t="shared" si="195"/>
        <v>1709842</v>
      </c>
      <c r="AC334" s="518">
        <f t="shared" si="195"/>
        <v>395500</v>
      </c>
      <c r="AD334" s="518">
        <f t="shared" si="195"/>
        <v>245417</v>
      </c>
      <c r="AE334" s="518">
        <f t="shared" si="195"/>
        <v>0</v>
      </c>
      <c r="AF334" s="525">
        <f t="shared" si="195"/>
        <v>1709842</v>
      </c>
    </row>
    <row r="335" spans="1:32" ht="13.5" customHeight="1">
      <c r="A335" s="526"/>
      <c r="B335" s="519"/>
      <c r="C335" s="519"/>
      <c r="D335" s="519"/>
      <c r="E335" s="519"/>
      <c r="F335" s="519"/>
      <c r="G335" s="519"/>
      <c r="H335" s="519"/>
      <c r="I335" s="520"/>
      <c r="J335" s="521"/>
      <c r="K335" s="521"/>
      <c r="L335" s="521"/>
      <c r="M335" s="521"/>
      <c r="N335" s="521"/>
      <c r="O335" s="521" t="s">
        <v>195</v>
      </c>
      <c r="P335" s="521"/>
      <c r="Q335" s="521"/>
      <c r="R335" s="521"/>
      <c r="S335" s="521"/>
      <c r="T335" s="521"/>
      <c r="U335" s="521"/>
      <c r="V335" s="521"/>
      <c r="W335" s="521" t="s">
        <v>195</v>
      </c>
      <c r="X335" s="521"/>
      <c r="Y335" s="521"/>
      <c r="Z335" s="521"/>
      <c r="AA335" s="521"/>
      <c r="AB335" s="521"/>
      <c r="AC335" s="521" t="s">
        <v>195</v>
      </c>
      <c r="AD335" s="521"/>
      <c r="AE335" s="521"/>
      <c r="AF335" s="527"/>
    </row>
    <row r="336" spans="1:32" ht="13.5" customHeight="1">
      <c r="A336" s="507"/>
      <c r="B336" s="508"/>
      <c r="C336" s="508"/>
      <c r="D336" s="508"/>
      <c r="E336" s="508"/>
      <c r="F336" s="508"/>
      <c r="G336" s="508"/>
      <c r="H336" s="508"/>
      <c r="I336" s="515"/>
      <c r="J336" s="516"/>
      <c r="K336" s="516"/>
      <c r="L336" s="516"/>
      <c r="M336" s="1455" t="s">
        <v>876</v>
      </c>
      <c r="N336" s="1455"/>
      <c r="O336" s="516">
        <f>S30+S36+S48+O60+O66+S72+S78+S84+S90+S96+S102+S108+S114+S120+S132+O138+S156+O258+O270+S312+S324</f>
        <v>18499319</v>
      </c>
      <c r="P336" s="516">
        <f>S282</f>
        <v>2185796</v>
      </c>
      <c r="Q336" s="516"/>
      <c r="R336" s="516"/>
      <c r="S336" s="516"/>
      <c r="T336" s="516"/>
      <c r="U336" s="516"/>
      <c r="V336" s="516" t="s">
        <v>876</v>
      </c>
      <c r="W336" s="532">
        <v>14210635</v>
      </c>
      <c r="X336" s="532">
        <v>1570938</v>
      </c>
      <c r="Y336" s="516"/>
      <c r="Z336" s="516"/>
      <c r="AA336" s="516"/>
      <c r="AB336" s="516" t="s">
        <v>876</v>
      </c>
      <c r="AC336" s="532">
        <f>AC72</f>
        <v>395500</v>
      </c>
      <c r="AD336" s="532">
        <v>113833</v>
      </c>
      <c r="AE336" s="516"/>
      <c r="AF336" s="528"/>
    </row>
    <row r="337" spans="1:32" ht="13.5" customHeight="1">
      <c r="A337" s="507"/>
      <c r="B337" s="508"/>
      <c r="C337" s="508"/>
      <c r="D337" s="508"/>
      <c r="E337" s="508"/>
      <c r="F337" s="508"/>
      <c r="G337" s="508"/>
      <c r="H337" s="508"/>
      <c r="I337" s="515"/>
      <c r="J337" s="516"/>
      <c r="K337" s="516"/>
      <c r="L337" s="516"/>
      <c r="M337" s="1455" t="s">
        <v>877</v>
      </c>
      <c r="N337" s="1455"/>
      <c r="O337" s="516">
        <f>S150</f>
        <v>10266750</v>
      </c>
      <c r="P337" s="516">
        <v>0</v>
      </c>
      <c r="Q337" s="516"/>
      <c r="R337" s="516"/>
      <c r="S337" s="516"/>
      <c r="T337" s="516"/>
      <c r="U337" s="516"/>
      <c r="V337" s="516" t="s">
        <v>877</v>
      </c>
      <c r="W337" s="532">
        <f>W150</f>
        <v>18803900</v>
      </c>
      <c r="X337" s="532">
        <v>0</v>
      </c>
      <c r="Y337" s="516"/>
      <c r="Z337" s="516"/>
      <c r="AA337" s="516"/>
      <c r="AB337" s="516" t="s">
        <v>877</v>
      </c>
      <c r="AC337" s="532">
        <f>AC150</f>
        <v>0</v>
      </c>
      <c r="AD337" s="532">
        <v>0</v>
      </c>
      <c r="AE337" s="516"/>
      <c r="AF337" s="528"/>
    </row>
    <row r="338" spans="1:32" ht="13.5" customHeight="1">
      <c r="A338" s="507"/>
      <c r="B338" s="508"/>
      <c r="C338" s="508"/>
      <c r="D338" s="508"/>
      <c r="E338" s="508"/>
      <c r="F338" s="508"/>
      <c r="G338" s="508"/>
      <c r="H338" s="508"/>
      <c r="I338" s="515"/>
      <c r="J338" s="516"/>
      <c r="K338" s="516"/>
      <c r="L338" s="516"/>
      <c r="M338" s="537"/>
      <c r="N338" s="537" t="s">
        <v>873</v>
      </c>
      <c r="O338" s="516">
        <f>O336+O337</f>
        <v>28766069</v>
      </c>
      <c r="P338" s="516">
        <f>P336+P337</f>
        <v>2185796</v>
      </c>
      <c r="Q338" s="516"/>
      <c r="R338" s="516"/>
      <c r="S338" s="516"/>
      <c r="T338" s="516"/>
      <c r="U338" s="516"/>
      <c r="V338" s="516" t="s">
        <v>873</v>
      </c>
      <c r="W338" s="532">
        <f>W336+W337</f>
        <v>33014535</v>
      </c>
      <c r="X338" s="532">
        <f>X336+X337</f>
        <v>1570938</v>
      </c>
      <c r="Y338" s="516"/>
      <c r="Z338" s="516"/>
      <c r="AA338" s="516"/>
      <c r="AB338" s="516" t="s">
        <v>874</v>
      </c>
      <c r="AC338" s="532">
        <f>AC336+AC337</f>
        <v>395500</v>
      </c>
      <c r="AD338" s="532">
        <f>AD336+AD337</f>
        <v>113833</v>
      </c>
      <c r="AE338" s="516"/>
      <c r="AF338" s="528"/>
    </row>
    <row r="339" spans="1:32" ht="13.5" customHeight="1">
      <c r="A339" s="542"/>
      <c r="B339" s="508"/>
      <c r="C339" s="508"/>
      <c r="D339" s="508"/>
      <c r="E339" s="508"/>
      <c r="F339" s="508"/>
      <c r="G339" s="508"/>
      <c r="H339" s="508"/>
      <c r="I339" s="515"/>
      <c r="J339" s="516"/>
      <c r="K339" s="516"/>
      <c r="L339" s="516"/>
      <c r="M339" s="1455" t="s">
        <v>23</v>
      </c>
      <c r="N339" s="1455"/>
      <c r="O339" s="516">
        <f>R30+R36+R48+R72+R300+R312+R324</f>
        <v>307537</v>
      </c>
      <c r="P339" s="516">
        <f>P174+P186+P192+P204+P216+P228+P240+R282</f>
        <v>9356228</v>
      </c>
      <c r="Q339" s="516"/>
      <c r="R339" s="516"/>
      <c r="S339" s="516"/>
      <c r="T339" s="516"/>
      <c r="U339" s="516"/>
      <c r="V339" s="516" t="s">
        <v>23</v>
      </c>
      <c r="W339" s="532">
        <v>385216</v>
      </c>
      <c r="X339" s="532">
        <v>6009994</v>
      </c>
      <c r="Y339" s="516"/>
      <c r="Z339" s="516"/>
      <c r="AA339" s="516"/>
      <c r="AB339" s="516" t="s">
        <v>23</v>
      </c>
      <c r="AC339" s="532">
        <v>0</v>
      </c>
      <c r="AD339" s="532">
        <v>131584</v>
      </c>
      <c r="AE339" s="516"/>
      <c r="AF339" s="528"/>
    </row>
    <row r="340" spans="1:32" ht="13.5" customHeight="1">
      <c r="A340" s="1344" t="s">
        <v>587</v>
      </c>
      <c r="B340" s="1345"/>
      <c r="C340" s="1345"/>
      <c r="D340" s="1345"/>
      <c r="E340" s="1345"/>
      <c r="F340" s="1345"/>
      <c r="G340" s="1345"/>
      <c r="H340" s="1349"/>
      <c r="I340" s="505" t="s">
        <v>292</v>
      </c>
      <c r="J340" s="491">
        <f>K340+N340</f>
        <v>55572119</v>
      </c>
      <c r="K340" s="491">
        <f>L340+M340</f>
        <v>52521914</v>
      </c>
      <c r="L340" s="480">
        <f>L56+L62+L74+L80+L86+L92+L98+L104+L110+L116+L128+L134+L146+L152+L254+L266</f>
        <v>0</v>
      </c>
      <c r="M340" s="480">
        <f>M56+M62+M74+M80+M86+M92+M98+M104+M110+M116+M128+M134+M146+M152+M254+M266</f>
        <v>52521914</v>
      </c>
      <c r="N340" s="480">
        <f>O340+P340+Q340</f>
        <v>3050205</v>
      </c>
      <c r="O340" s="480">
        <v>0</v>
      </c>
      <c r="P340" s="480">
        <f>P56+P62+P74+P80+P86+P92+P98+P104+P110+P116+P128+P134+P146+P152+P254+P266</f>
        <v>1797205</v>
      </c>
      <c r="Q340" s="480">
        <f>Q56+Q62+Q74+Q80+Q86+Q92+Q98+Q104+Q110+Q116+Q128+Q134+Q146+Q152+Q254+Q266</f>
        <v>1253000</v>
      </c>
      <c r="R340" s="480">
        <f>R56+R62+R74+R80+R86+R92+R98+R104+R110+R116+R128+R134+R146+R152+R254+R266</f>
        <v>0</v>
      </c>
      <c r="S340" s="480">
        <f>P56+Q56+P62+Q62+P134+P254+P266</f>
        <v>3050205</v>
      </c>
      <c r="T340" s="480"/>
      <c r="U340" s="491">
        <f>V340+W340+X340+Y340</f>
        <v>61455068</v>
      </c>
      <c r="V340" s="491">
        <f>V266+V254+V146+V152+V134+V128+V116+V110+V104+V98+V92+V86+V80+V74+V62+V56</f>
        <v>57774586</v>
      </c>
      <c r="W340" s="480">
        <v>0</v>
      </c>
      <c r="X340" s="480">
        <f>X56+X62+X74+X80+X86+X92+X98+X104+X110+X116+X128+X134+X146+X152+X254+X266</f>
        <v>2439182</v>
      </c>
      <c r="Y340" s="480">
        <f>Y56+Y62+Y74+Y80+Y86+Y92+Y98+Y104+Y110+Y116+Y128+Y134+Y146+Y152+Y254+Y266</f>
        <v>1241300</v>
      </c>
      <c r="Z340" s="538"/>
      <c r="AA340" s="491">
        <f>AB340+AC340+AD340+AE340</f>
        <v>0</v>
      </c>
      <c r="AB340" s="491">
        <f>AB56+AB62+AB74+AB80+AB86+AB92+AB98+AB104+AB110+AB116+AB128+AB134+AB146+AB152+AB254+AB266</f>
        <v>0</v>
      </c>
      <c r="AC340" s="480">
        <v>0</v>
      </c>
      <c r="AD340" s="480">
        <f>AD56+AD62+AD74+AD80+AD86+AD92+AD98+AD104+AD110+AD116+AD128+AD134+AD146+AD152+AD254+AD266</f>
        <v>0</v>
      </c>
      <c r="AE340" s="480">
        <f>AE56+AE62+AE74+AE80+AE86+AE92+AE98+AE104+AE110+AE116+AE128+AE134+AE146+AE152+AE254+AE266</f>
        <v>0</v>
      </c>
      <c r="AF340" s="539"/>
    </row>
    <row r="341" spans="1:32" ht="13.5" customHeight="1">
      <c r="A341" s="1346"/>
      <c r="B341" s="1327"/>
      <c r="C341" s="1327"/>
      <c r="D341" s="1327"/>
      <c r="E341" s="1327"/>
      <c r="F341" s="1327"/>
      <c r="G341" s="1327"/>
      <c r="H341" s="1350"/>
      <c r="I341" s="505" t="s">
        <v>293</v>
      </c>
      <c r="J341" s="491">
        <f>K341+N341</f>
        <v>-6774001</v>
      </c>
      <c r="K341" s="491">
        <f>L341+M341</f>
        <v>-6351477</v>
      </c>
      <c r="L341" s="480">
        <f>L58+L64+L76+L82+L88+L94+L100+L106+L112+L118+L130+L136+L148+L154+L256+L268</f>
        <v>0</v>
      </c>
      <c r="M341" s="480">
        <f>M58+M64+M76+M82+M88+M94+M100+M106+M112+M118+M130+M136+M148+M154+M256+M268</f>
        <v>-6351477</v>
      </c>
      <c r="N341" s="480">
        <f>O341+P341+Q341</f>
        <v>-422524</v>
      </c>
      <c r="O341" s="480">
        <v>0</v>
      </c>
      <c r="P341" s="480">
        <f>P58+P64+P76+P82+P88+P94+P100+P106+P112+P118+P130+P136+P148+P154+P256+P268</f>
        <v>-332977</v>
      </c>
      <c r="Q341" s="480">
        <f>Q58+Q64+Q76+Q82+Q88+Q94+Q100+Q106+Q112+Q118+Q130+Q136+Q148+Q154+Q256+Q268</f>
        <v>-89547</v>
      </c>
      <c r="R341" s="480">
        <f>R58+R64+R76+R82+R88+R94+R100+R106+R112+R118+R130+R136+R148+R154+R256+R268</f>
        <v>0</v>
      </c>
      <c r="S341" s="480">
        <f>P58+Q58+Q64+P64+P136+P256+Q256+Q268+P268</f>
        <v>-422524</v>
      </c>
      <c r="T341" s="480"/>
      <c r="U341" s="491">
        <f>V341+W341+X341+Y341</f>
        <v>0</v>
      </c>
      <c r="V341" s="491">
        <f>V58+V64+V76+V82+V88+V94+V100+V106+V112+V118+V130+V136+V148+V154+V256+V268</f>
        <v>0</v>
      </c>
      <c r="W341" s="480">
        <v>0</v>
      </c>
      <c r="X341" s="480">
        <f>X58+X64+X76+X82+X88+X94+X100+X106+X112+X118+X130+X136+X148+X154+X256+X268</f>
        <v>0</v>
      </c>
      <c r="Y341" s="480">
        <f>Y58+Y64+Y76+Y82+Y88+Y94+Y100+Y106+Y112+Y118+Y130+Y136+Y148+Y154+Y256+Y268</f>
        <v>0</v>
      </c>
      <c r="Z341" s="534"/>
      <c r="AA341" s="514">
        <f>AB341+AC341+AD341+AE341</f>
        <v>0</v>
      </c>
      <c r="AB341" s="491">
        <f>AB268+AB256+AB154+AB148+AB136+AB130+AB118+AB112+AB106+AB100+AB94+AB88+AB82+AB76+AB64+AB58</f>
        <v>0</v>
      </c>
      <c r="AC341" s="480">
        <v>0</v>
      </c>
      <c r="AD341" s="480">
        <f>AD58+AD64+AD76+AD82+AD88+AD94+AD100+AD106+AD112+AD118+AD130+AD136+AD148+AD154+AD256+AD268</f>
        <v>0</v>
      </c>
      <c r="AE341" s="480">
        <f>AE58+AE64+AE76+AE82+AE88+AE94+AE100+AE106+AE112+AE118+AE130+AE136+AE148+AE154+AE256+AE268</f>
        <v>0</v>
      </c>
      <c r="AF341" s="535"/>
    </row>
    <row r="342" spans="1:32" ht="13.5" customHeight="1" thickBot="1">
      <c r="A342" s="1347"/>
      <c r="B342" s="1348"/>
      <c r="C342" s="1348"/>
      <c r="D342" s="1348"/>
      <c r="E342" s="1348"/>
      <c r="F342" s="1348"/>
      <c r="G342" s="1348"/>
      <c r="H342" s="1351"/>
      <c r="I342" s="522" t="s">
        <v>294</v>
      </c>
      <c r="J342" s="523">
        <f>J340+J341</f>
        <v>48798118</v>
      </c>
      <c r="K342" s="523">
        <f aca="true" t="shared" si="196" ref="K342:S342">K340+K341</f>
        <v>46170437</v>
      </c>
      <c r="L342" s="523">
        <f t="shared" si="196"/>
        <v>0</v>
      </c>
      <c r="M342" s="523">
        <f t="shared" si="196"/>
        <v>46170437</v>
      </c>
      <c r="N342" s="523">
        <f t="shared" si="196"/>
        <v>2627681</v>
      </c>
      <c r="O342" s="523">
        <f t="shared" si="196"/>
        <v>0</v>
      </c>
      <c r="P342" s="523">
        <f t="shared" si="196"/>
        <v>1464228</v>
      </c>
      <c r="Q342" s="523">
        <f t="shared" si="196"/>
        <v>1163453</v>
      </c>
      <c r="R342" s="523">
        <f t="shared" si="196"/>
        <v>0</v>
      </c>
      <c r="S342" s="523">
        <f t="shared" si="196"/>
        <v>2627681</v>
      </c>
      <c r="T342" s="523"/>
      <c r="U342" s="523">
        <f>U340+U341</f>
        <v>61455068</v>
      </c>
      <c r="V342" s="523">
        <f>V340+V341</f>
        <v>57774586</v>
      </c>
      <c r="W342" s="523">
        <f>W340+W341</f>
        <v>0</v>
      </c>
      <c r="X342" s="523">
        <f>X340+X341</f>
        <v>2439182</v>
      </c>
      <c r="Y342" s="523">
        <f>Y340+Y341</f>
        <v>1241300</v>
      </c>
      <c r="Z342" s="533"/>
      <c r="AA342" s="523">
        <f>AA340+AA341</f>
        <v>0</v>
      </c>
      <c r="AB342" s="523">
        <f>AB340+AB341</f>
        <v>0</v>
      </c>
      <c r="AC342" s="523">
        <f>AC340+AC341</f>
        <v>0</v>
      </c>
      <c r="AD342" s="523">
        <f>AD340+AD341</f>
        <v>0</v>
      </c>
      <c r="AE342" s="523">
        <f>AE340+AE341</f>
        <v>0</v>
      </c>
      <c r="AF342" s="536"/>
    </row>
    <row r="343" spans="1:32" ht="15">
      <c r="A343" s="441"/>
      <c r="B343" s="459"/>
      <c r="C343" s="470"/>
      <c r="D343" s="470"/>
      <c r="E343" s="459"/>
      <c r="F343" s="459"/>
      <c r="G343" s="471"/>
      <c r="H343" s="464"/>
      <c r="I343" s="464"/>
      <c r="J343" s="465"/>
      <c r="K343" s="466"/>
      <c r="L343" s="466"/>
      <c r="M343" s="466"/>
      <c r="N343" s="466"/>
      <c r="O343" s="466"/>
      <c r="P343" s="466"/>
      <c r="Q343" s="466"/>
      <c r="R343" s="466"/>
      <c r="S343" s="466"/>
      <c r="T343" s="467"/>
      <c r="U343" s="465"/>
      <c r="V343" s="466"/>
      <c r="W343" s="466"/>
      <c r="X343" s="466"/>
      <c r="Y343" s="466"/>
      <c r="Z343" s="467"/>
      <c r="AA343" s="465"/>
      <c r="AB343" s="466"/>
      <c r="AC343" s="466"/>
      <c r="AD343" s="466"/>
      <c r="AE343" s="466"/>
      <c r="AF343" s="467"/>
    </row>
    <row r="344" spans="1:32" ht="15">
      <c r="A344" s="441" t="s">
        <v>592</v>
      </c>
      <c r="B344" s="459"/>
      <c r="C344" s="470"/>
      <c r="D344" s="470"/>
      <c r="E344" s="459"/>
      <c r="F344" s="459"/>
      <c r="G344" s="470"/>
      <c r="H344" s="464"/>
      <c r="I344" s="464"/>
      <c r="J344" s="466"/>
      <c r="K344" s="466"/>
      <c r="L344" s="466"/>
      <c r="M344" s="466"/>
      <c r="N344" s="466"/>
      <c r="O344" s="466"/>
      <c r="P344" s="466"/>
      <c r="Q344" s="466"/>
      <c r="R344" s="466"/>
      <c r="S344" s="466"/>
      <c r="T344" s="467"/>
      <c r="U344" s="466"/>
      <c r="V344" s="466"/>
      <c r="W344" s="466"/>
      <c r="X344" s="466"/>
      <c r="Y344" s="466"/>
      <c r="Z344" s="467"/>
      <c r="AA344" s="466"/>
      <c r="AB344" s="466"/>
      <c r="AC344" s="466"/>
      <c r="AD344" s="466"/>
      <c r="AE344" s="466"/>
      <c r="AF344" s="467"/>
    </row>
    <row r="345" spans="1:32" ht="15">
      <c r="A345" s="1267" t="s">
        <v>295</v>
      </c>
      <c r="B345" s="1276"/>
      <c r="C345" s="1276"/>
      <c r="D345" s="1276"/>
      <c r="E345" s="1276"/>
      <c r="F345" s="459"/>
      <c r="G345" s="470"/>
      <c r="H345" s="464"/>
      <c r="I345" s="464"/>
      <c r="J345" s="466"/>
      <c r="K345" s="466"/>
      <c r="L345" s="466"/>
      <c r="M345" s="466"/>
      <c r="N345" s="466"/>
      <c r="O345" s="466"/>
      <c r="P345" s="466"/>
      <c r="Q345" s="466"/>
      <c r="R345" s="466"/>
      <c r="S345" s="466"/>
      <c r="T345" s="467"/>
      <c r="U345" s="466"/>
      <c r="V345" s="466"/>
      <c r="W345" s="466"/>
      <c r="X345" s="466"/>
      <c r="Y345" s="466"/>
      <c r="Z345" s="467"/>
      <c r="AA345" s="466"/>
      <c r="AB345" s="466"/>
      <c r="AC345" s="466"/>
      <c r="AD345" s="466"/>
      <c r="AE345" s="466"/>
      <c r="AF345" s="467"/>
    </row>
    <row r="346" spans="1:32" ht="15">
      <c r="A346" s="1267" t="s">
        <v>296</v>
      </c>
      <c r="B346" s="1276"/>
      <c r="C346" s="1276"/>
      <c r="D346" s="1276"/>
      <c r="E346" s="1276"/>
      <c r="F346" s="459"/>
      <c r="G346" s="470"/>
      <c r="H346" s="464"/>
      <c r="I346" s="464"/>
      <c r="J346" s="466"/>
      <c r="K346" s="466"/>
      <c r="L346" s="466"/>
      <c r="M346" s="466"/>
      <c r="N346" s="466"/>
      <c r="O346" s="466"/>
      <c r="P346" s="466"/>
      <c r="Q346" s="466"/>
      <c r="R346" s="466"/>
      <c r="S346" s="466"/>
      <c r="T346" s="467"/>
      <c r="U346" s="466"/>
      <c r="V346" s="466"/>
      <c r="W346" s="466"/>
      <c r="X346" s="466"/>
      <c r="Y346" s="466"/>
      <c r="Z346" s="467"/>
      <c r="AA346" s="466"/>
      <c r="AB346" s="466"/>
      <c r="AC346" s="466"/>
      <c r="AD346" s="466"/>
      <c r="AE346" s="466"/>
      <c r="AF346" s="467"/>
    </row>
    <row r="347" spans="1:32" ht="15">
      <c r="A347" s="1267" t="s">
        <v>297</v>
      </c>
      <c r="B347" s="1268"/>
      <c r="C347" s="1268"/>
      <c r="D347" s="1268"/>
      <c r="E347" s="1268"/>
      <c r="F347" s="459"/>
      <c r="G347" s="470"/>
      <c r="H347" s="464"/>
      <c r="I347" s="464"/>
      <c r="J347" s="466"/>
      <c r="K347" s="466"/>
      <c r="L347" s="466"/>
      <c r="M347" s="466"/>
      <c r="N347" s="466"/>
      <c r="O347" s="466"/>
      <c r="P347" s="466"/>
      <c r="Q347" s="466"/>
      <c r="R347" s="466"/>
      <c r="S347" s="466"/>
      <c r="T347" s="467"/>
      <c r="U347" s="466"/>
      <c r="V347" s="466"/>
      <c r="W347" s="466"/>
      <c r="X347" s="466"/>
      <c r="Y347" s="466"/>
      <c r="Z347" s="467"/>
      <c r="AA347" s="466"/>
      <c r="AB347" s="466"/>
      <c r="AC347" s="466"/>
      <c r="AD347" s="466"/>
      <c r="AE347" s="466"/>
      <c r="AF347" s="467"/>
    </row>
    <row r="348" spans="1:32" ht="15">
      <c r="A348" s="441"/>
      <c r="B348" s="488"/>
      <c r="C348" s="488"/>
      <c r="D348" s="488"/>
      <c r="E348" s="488"/>
      <c r="F348" s="459"/>
      <c r="G348" s="470"/>
      <c r="H348" s="464"/>
      <c r="I348" s="464"/>
      <c r="J348" s="466"/>
      <c r="K348" s="466"/>
      <c r="L348" s="466"/>
      <c r="M348" s="466"/>
      <c r="N348" s="466"/>
      <c r="O348" s="466"/>
      <c r="P348" s="466"/>
      <c r="Q348" s="466"/>
      <c r="R348" s="466"/>
      <c r="S348" s="466"/>
      <c r="T348" s="467"/>
      <c r="U348" s="466"/>
      <c r="V348" s="466"/>
      <c r="W348" s="466"/>
      <c r="X348" s="466"/>
      <c r="Y348" s="466"/>
      <c r="Z348" s="467"/>
      <c r="AA348" s="466"/>
      <c r="AB348" s="466"/>
      <c r="AC348" s="466"/>
      <c r="AD348" s="466"/>
      <c r="AE348" s="466"/>
      <c r="AF348" s="467"/>
    </row>
    <row r="349" spans="1:32" ht="15">
      <c r="A349" s="441"/>
      <c r="B349" s="488"/>
      <c r="C349" s="488"/>
      <c r="D349" s="488"/>
      <c r="E349" s="488"/>
      <c r="F349" s="459"/>
      <c r="G349" s="470"/>
      <c r="H349" s="464"/>
      <c r="I349" s="464"/>
      <c r="J349" s="466"/>
      <c r="K349" s="466"/>
      <c r="L349" s="466"/>
      <c r="M349" s="466"/>
      <c r="N349" s="466"/>
      <c r="O349" s="466"/>
      <c r="P349" s="466"/>
      <c r="Q349" s="466"/>
      <c r="R349" s="466"/>
      <c r="S349" s="466"/>
      <c r="T349" s="467"/>
      <c r="U349" s="466"/>
      <c r="V349" s="466"/>
      <c r="W349" s="466"/>
      <c r="X349" s="466"/>
      <c r="Y349" s="466"/>
      <c r="Z349" s="467"/>
      <c r="AA349" s="466"/>
      <c r="AB349" s="466"/>
      <c r="AC349" s="466"/>
      <c r="AD349" s="466"/>
      <c r="AE349" s="466"/>
      <c r="AF349" s="467"/>
    </row>
    <row r="350" spans="1:32" ht="15">
      <c r="A350" s="441"/>
      <c r="B350" s="488"/>
      <c r="C350" s="488"/>
      <c r="D350" s="488"/>
      <c r="E350" s="488"/>
      <c r="F350" s="459"/>
      <c r="G350" s="470"/>
      <c r="H350" s="464"/>
      <c r="I350" s="464"/>
      <c r="J350" s="466"/>
      <c r="K350" s="466"/>
      <c r="L350" s="466"/>
      <c r="M350" s="466"/>
      <c r="N350" s="466"/>
      <c r="O350" s="466"/>
      <c r="P350" s="466"/>
      <c r="Q350" s="466"/>
      <c r="R350" s="466"/>
      <c r="S350" s="466"/>
      <c r="T350" s="467"/>
      <c r="U350" s="466"/>
      <c r="V350" s="466"/>
      <c r="W350" s="466"/>
      <c r="X350" s="466"/>
      <c r="Y350" s="466"/>
      <c r="Z350" s="467"/>
      <c r="AA350" s="466"/>
      <c r="AB350" s="466"/>
      <c r="AC350" s="466"/>
      <c r="AD350" s="466"/>
      <c r="AE350" s="466"/>
      <c r="AF350" s="467"/>
    </row>
    <row r="351" spans="1:32" ht="15">
      <c r="A351" s="441"/>
      <c r="B351" s="488"/>
      <c r="C351" s="488"/>
      <c r="D351" s="488"/>
      <c r="E351" s="488"/>
      <c r="F351" s="459"/>
      <c r="G351" s="470"/>
      <c r="H351" s="464"/>
      <c r="I351" s="464"/>
      <c r="J351" s="466"/>
      <c r="K351" s="466"/>
      <c r="L351" s="466"/>
      <c r="M351" s="466"/>
      <c r="N351" s="466"/>
      <c r="O351" s="466"/>
      <c r="P351" s="466"/>
      <c r="Q351" s="466"/>
      <c r="R351" s="466"/>
      <c r="S351" s="466"/>
      <c r="T351" s="467"/>
      <c r="U351" s="466"/>
      <c r="V351" s="466"/>
      <c r="W351" s="466"/>
      <c r="X351" s="540"/>
      <c r="Y351" s="466"/>
      <c r="Z351" s="467"/>
      <c r="AA351" s="466"/>
      <c r="AB351" s="466"/>
      <c r="AC351" s="466"/>
      <c r="AD351" s="466"/>
      <c r="AE351" s="466"/>
      <c r="AF351" s="467"/>
    </row>
    <row r="352" spans="1:32" ht="15">
      <c r="A352" s="470"/>
      <c r="B352" s="459"/>
      <c r="C352" s="470"/>
      <c r="D352" s="470"/>
      <c r="E352" s="459"/>
      <c r="F352" s="459"/>
      <c r="G352" s="470"/>
      <c r="H352" s="464"/>
      <c r="I352" s="464"/>
      <c r="J352" s="466"/>
      <c r="K352" s="466"/>
      <c r="L352" s="466"/>
      <c r="M352" s="466"/>
      <c r="N352" s="466"/>
      <c r="O352" s="466"/>
      <c r="P352" s="466"/>
      <c r="Q352" s="466"/>
      <c r="R352" s="466"/>
      <c r="S352" s="466"/>
      <c r="T352" s="467"/>
      <c r="U352" s="466"/>
      <c r="V352" s="466"/>
      <c r="W352" s="466"/>
      <c r="X352" s="466"/>
      <c r="Y352" s="466"/>
      <c r="Z352" s="467"/>
      <c r="AA352" s="466"/>
      <c r="AB352" s="466"/>
      <c r="AC352" s="466"/>
      <c r="AD352" s="466"/>
      <c r="AE352" s="466"/>
      <c r="AF352" s="467"/>
    </row>
    <row r="353" spans="1:32" ht="15">
      <c r="A353" s="470"/>
      <c r="B353" s="459"/>
      <c r="C353" s="470"/>
      <c r="D353" s="470"/>
      <c r="E353" s="459"/>
      <c r="F353" s="459"/>
      <c r="G353" s="470"/>
      <c r="H353" s="464"/>
      <c r="I353" s="464"/>
      <c r="J353" s="466"/>
      <c r="K353" s="466"/>
      <c r="L353" s="466"/>
      <c r="M353" s="466"/>
      <c r="N353" s="466"/>
      <c r="O353" s="466"/>
      <c r="P353" s="466"/>
      <c r="Q353" s="466"/>
      <c r="R353" s="466"/>
      <c r="S353" s="466"/>
      <c r="T353" s="467"/>
      <c r="U353" s="466"/>
      <c r="V353" s="466"/>
      <c r="W353" s="466"/>
      <c r="X353" s="466"/>
      <c r="Y353" s="466"/>
      <c r="Z353" s="467"/>
      <c r="AA353" s="466"/>
      <c r="AB353" s="466"/>
      <c r="AC353" s="466"/>
      <c r="AD353" s="466"/>
      <c r="AE353" s="466"/>
      <c r="AF353" s="467"/>
    </row>
    <row r="354" spans="1:32" ht="15">
      <c r="A354" s="470"/>
      <c r="B354" s="459"/>
      <c r="C354" s="470"/>
      <c r="D354" s="470"/>
      <c r="E354" s="459"/>
      <c r="F354" s="459"/>
      <c r="G354" s="470"/>
      <c r="H354" s="467"/>
      <c r="I354" s="467"/>
      <c r="J354" s="466"/>
      <c r="K354" s="466"/>
      <c r="L354" s="466"/>
      <c r="M354" s="466"/>
      <c r="N354" s="466"/>
      <c r="O354" s="466"/>
      <c r="P354" s="466"/>
      <c r="Q354" s="466"/>
      <c r="R354" s="466"/>
      <c r="S354" s="466"/>
      <c r="T354" s="467"/>
      <c r="U354" s="466"/>
      <c r="V354" s="466"/>
      <c r="W354" s="466"/>
      <c r="X354" s="466"/>
      <c r="Y354" s="466"/>
      <c r="Z354" s="467"/>
      <c r="AA354" s="466"/>
      <c r="AB354" s="466"/>
      <c r="AC354" s="466"/>
      <c r="AD354" s="466"/>
      <c r="AE354" s="466"/>
      <c r="AF354" s="467"/>
    </row>
    <row r="355" spans="1:32" ht="15">
      <c r="A355" s="470"/>
      <c r="B355" s="459"/>
      <c r="C355" s="470"/>
      <c r="D355" s="470"/>
      <c r="E355" s="459"/>
      <c r="F355" s="459"/>
      <c r="G355" s="470"/>
      <c r="H355" s="467"/>
      <c r="I355" s="467"/>
      <c r="J355" s="466"/>
      <c r="K355" s="466"/>
      <c r="L355" s="466"/>
      <c r="M355" s="466"/>
      <c r="N355" s="466"/>
      <c r="O355" s="466"/>
      <c r="P355" s="466"/>
      <c r="Q355" s="466"/>
      <c r="R355" s="466"/>
      <c r="S355" s="466"/>
      <c r="T355" s="467"/>
      <c r="U355" s="466"/>
      <c r="V355" s="466"/>
      <c r="W355" s="466"/>
      <c r="X355" s="466"/>
      <c r="Y355" s="466"/>
      <c r="Z355" s="467"/>
      <c r="AA355" s="466"/>
      <c r="AB355" s="466"/>
      <c r="AC355" s="466"/>
      <c r="AD355" s="466"/>
      <c r="AE355" s="466"/>
      <c r="AF355" s="467"/>
    </row>
    <row r="356" spans="1:32" ht="15">
      <c r="A356" s="470"/>
      <c r="B356" s="459"/>
      <c r="C356" s="470"/>
      <c r="D356" s="470"/>
      <c r="E356" s="459"/>
      <c r="F356" s="459"/>
      <c r="G356" s="470"/>
      <c r="H356" s="467"/>
      <c r="I356" s="467"/>
      <c r="J356" s="466"/>
      <c r="K356" s="466"/>
      <c r="L356" s="466"/>
      <c r="M356" s="466"/>
      <c r="N356" s="466"/>
      <c r="O356" s="466"/>
      <c r="P356" s="466"/>
      <c r="Q356" s="466"/>
      <c r="R356" s="466"/>
      <c r="S356" s="466"/>
      <c r="T356" s="467"/>
      <c r="U356" s="466"/>
      <c r="V356" s="466"/>
      <c r="W356" s="466"/>
      <c r="X356" s="466"/>
      <c r="Y356" s="466"/>
      <c r="Z356" s="467"/>
      <c r="AA356" s="466"/>
      <c r="AB356" s="466"/>
      <c r="AC356" s="466"/>
      <c r="AD356" s="466"/>
      <c r="AE356" s="466"/>
      <c r="AF356" s="467"/>
    </row>
    <row r="357" spans="1:32" ht="15">
      <c r="A357" s="470"/>
      <c r="B357" s="459"/>
      <c r="C357" s="470"/>
      <c r="D357" s="470"/>
      <c r="E357" s="459"/>
      <c r="F357" s="459"/>
      <c r="G357" s="470"/>
      <c r="H357" s="467"/>
      <c r="I357" s="467"/>
      <c r="J357" s="466"/>
      <c r="K357" s="466"/>
      <c r="L357" s="466"/>
      <c r="M357" s="466"/>
      <c r="N357" s="466"/>
      <c r="O357" s="466"/>
      <c r="P357" s="466"/>
      <c r="Q357" s="466"/>
      <c r="R357" s="466"/>
      <c r="S357" s="466"/>
      <c r="T357" s="467"/>
      <c r="U357" s="466"/>
      <c r="V357" s="466"/>
      <c r="W357" s="466"/>
      <c r="X357" s="466"/>
      <c r="Y357" s="466"/>
      <c r="Z357" s="467"/>
      <c r="AA357" s="466"/>
      <c r="AB357" s="466"/>
      <c r="AC357" s="466"/>
      <c r="AD357" s="466"/>
      <c r="AE357" s="466"/>
      <c r="AF357" s="467"/>
    </row>
    <row r="358" spans="1:32" ht="15">
      <c r="A358" s="470"/>
      <c r="B358" s="459"/>
      <c r="C358" s="470"/>
      <c r="D358" s="470"/>
      <c r="E358" s="459"/>
      <c r="F358" s="459"/>
      <c r="G358" s="470"/>
      <c r="H358" s="467"/>
      <c r="I358" s="467"/>
      <c r="J358" s="466"/>
      <c r="K358" s="466"/>
      <c r="L358" s="466"/>
      <c r="M358" s="466"/>
      <c r="N358" s="466"/>
      <c r="O358" s="466"/>
      <c r="P358" s="466"/>
      <c r="Q358" s="466"/>
      <c r="R358" s="466"/>
      <c r="S358" s="466"/>
      <c r="T358" s="467"/>
      <c r="U358" s="466"/>
      <c r="V358" s="466"/>
      <c r="W358" s="466"/>
      <c r="X358" s="466"/>
      <c r="Y358" s="466"/>
      <c r="Z358" s="467"/>
      <c r="AA358" s="466"/>
      <c r="AB358" s="466"/>
      <c r="AC358" s="466"/>
      <c r="AD358" s="466"/>
      <c r="AE358" s="466"/>
      <c r="AF358" s="467"/>
    </row>
    <row r="359" spans="1:32" ht="15">
      <c r="A359" s="470"/>
      <c r="B359" s="459"/>
      <c r="C359" s="470"/>
      <c r="D359" s="470"/>
      <c r="E359" s="459"/>
      <c r="F359" s="459"/>
      <c r="G359" s="470"/>
      <c r="H359" s="467"/>
      <c r="I359" s="467"/>
      <c r="J359" s="466"/>
      <c r="K359" s="466"/>
      <c r="L359" s="466"/>
      <c r="M359" s="466"/>
      <c r="N359" s="466"/>
      <c r="O359" s="466"/>
      <c r="P359" s="466"/>
      <c r="Q359" s="466"/>
      <c r="R359" s="466"/>
      <c r="S359" s="466"/>
      <c r="T359" s="467"/>
      <c r="U359" s="466"/>
      <c r="V359" s="466"/>
      <c r="W359" s="466"/>
      <c r="X359" s="466"/>
      <c r="Y359" s="466"/>
      <c r="Z359" s="467"/>
      <c r="AA359" s="466"/>
      <c r="AB359" s="466"/>
      <c r="AC359" s="466"/>
      <c r="AD359" s="466"/>
      <c r="AE359" s="466"/>
      <c r="AF359" s="467"/>
    </row>
    <row r="360" spans="1:32" ht="15">
      <c r="A360" s="470"/>
      <c r="B360" s="459"/>
      <c r="C360" s="470"/>
      <c r="D360" s="470"/>
      <c r="E360" s="459"/>
      <c r="F360" s="459"/>
      <c r="G360" s="470"/>
      <c r="H360" s="467"/>
      <c r="I360" s="467"/>
      <c r="J360" s="466"/>
      <c r="K360" s="466"/>
      <c r="L360" s="466"/>
      <c r="M360" s="466"/>
      <c r="N360" s="466"/>
      <c r="O360" s="466"/>
      <c r="P360" s="466"/>
      <c r="Q360" s="466"/>
      <c r="R360" s="466"/>
      <c r="S360" s="466"/>
      <c r="T360" s="467"/>
      <c r="U360" s="466"/>
      <c r="V360" s="466"/>
      <c r="W360" s="466"/>
      <c r="X360" s="466"/>
      <c r="Y360" s="466"/>
      <c r="Z360" s="467"/>
      <c r="AA360" s="466"/>
      <c r="AB360" s="466"/>
      <c r="AC360" s="466"/>
      <c r="AD360" s="466"/>
      <c r="AE360" s="466"/>
      <c r="AF360" s="467"/>
    </row>
    <row r="361" spans="1:32" ht="15">
      <c r="A361" s="470"/>
      <c r="B361" s="459"/>
      <c r="C361" s="470"/>
      <c r="D361" s="470"/>
      <c r="E361" s="459"/>
      <c r="F361" s="459"/>
      <c r="G361" s="470"/>
      <c r="H361" s="467"/>
      <c r="I361" s="467"/>
      <c r="J361" s="466"/>
      <c r="K361" s="466"/>
      <c r="L361" s="466"/>
      <c r="M361" s="466"/>
      <c r="N361" s="466"/>
      <c r="O361" s="466"/>
      <c r="P361" s="466"/>
      <c r="Q361" s="466"/>
      <c r="R361" s="466"/>
      <c r="S361" s="466"/>
      <c r="T361" s="467"/>
      <c r="U361" s="466"/>
      <c r="V361" s="466"/>
      <c r="W361" s="466"/>
      <c r="X361" s="466"/>
      <c r="Y361" s="466"/>
      <c r="Z361" s="467"/>
      <c r="AA361" s="466"/>
      <c r="AB361" s="466"/>
      <c r="AC361" s="466"/>
      <c r="AD361" s="466"/>
      <c r="AE361" s="466"/>
      <c r="AF361" s="467"/>
    </row>
    <row r="362" spans="1:32" ht="15">
      <c r="A362" s="470"/>
      <c r="B362" s="459"/>
      <c r="C362" s="470"/>
      <c r="D362" s="470"/>
      <c r="E362" s="459"/>
      <c r="F362" s="459"/>
      <c r="I362" s="467"/>
      <c r="J362" s="466"/>
      <c r="K362" s="466"/>
      <c r="L362" s="466"/>
      <c r="M362" s="466"/>
      <c r="N362" s="466"/>
      <c r="O362" s="466"/>
      <c r="P362" s="466"/>
      <c r="Q362" s="466"/>
      <c r="R362" s="466"/>
      <c r="S362" s="466"/>
      <c r="T362" s="467"/>
      <c r="U362" s="466"/>
      <c r="V362" s="466"/>
      <c r="W362" s="466"/>
      <c r="X362" s="466"/>
      <c r="Y362" s="466"/>
      <c r="Z362" s="467"/>
      <c r="AA362" s="466"/>
      <c r="AB362" s="466"/>
      <c r="AC362" s="466"/>
      <c r="AD362" s="466"/>
      <c r="AE362" s="466"/>
      <c r="AF362" s="467"/>
    </row>
    <row r="363" spans="1:32" ht="15">
      <c r="A363" s="470"/>
      <c r="B363" s="459"/>
      <c r="C363" s="470"/>
      <c r="D363" s="470"/>
      <c r="E363" s="459"/>
      <c r="F363" s="459"/>
      <c r="I363" s="467"/>
      <c r="J363" s="466"/>
      <c r="K363" s="466"/>
      <c r="L363" s="466"/>
      <c r="M363" s="466"/>
      <c r="N363" s="466"/>
      <c r="O363" s="466"/>
      <c r="P363" s="466"/>
      <c r="Q363" s="466"/>
      <c r="R363" s="466"/>
      <c r="S363" s="466"/>
      <c r="T363" s="467"/>
      <c r="U363" s="466"/>
      <c r="V363" s="466"/>
      <c r="W363" s="466"/>
      <c r="X363" s="466"/>
      <c r="Y363" s="466"/>
      <c r="Z363" s="467"/>
      <c r="AA363" s="466"/>
      <c r="AB363" s="466"/>
      <c r="AC363" s="466"/>
      <c r="AD363" s="466"/>
      <c r="AE363" s="466"/>
      <c r="AF363" s="467"/>
    </row>
    <row r="364" spans="1:32" ht="15">
      <c r="A364" s="470"/>
      <c r="B364" s="459"/>
      <c r="C364" s="470"/>
      <c r="D364" s="470"/>
      <c r="E364" s="459"/>
      <c r="F364" s="459"/>
      <c r="I364" s="467"/>
      <c r="J364" s="466"/>
      <c r="K364" s="466"/>
      <c r="L364" s="466"/>
      <c r="M364" s="466"/>
      <c r="N364" s="466"/>
      <c r="O364" s="466"/>
      <c r="P364" s="466"/>
      <c r="Q364" s="466"/>
      <c r="R364" s="466"/>
      <c r="S364" s="466"/>
      <c r="T364" s="467"/>
      <c r="U364" s="466"/>
      <c r="V364" s="466"/>
      <c r="W364" s="466"/>
      <c r="X364" s="466"/>
      <c r="Y364" s="466"/>
      <c r="Z364" s="467"/>
      <c r="AA364" s="466"/>
      <c r="AB364" s="466"/>
      <c r="AC364" s="466"/>
      <c r="AD364" s="466"/>
      <c r="AE364" s="466"/>
      <c r="AF364" s="467"/>
    </row>
    <row r="365" spans="1:32" ht="15">
      <c r="A365" s="470"/>
      <c r="B365" s="459"/>
      <c r="C365" s="470"/>
      <c r="D365" s="470"/>
      <c r="E365" s="459"/>
      <c r="F365" s="459"/>
      <c r="G365" s="470"/>
      <c r="H365" s="467"/>
      <c r="I365" s="467"/>
      <c r="J365" s="466"/>
      <c r="K365" s="466"/>
      <c r="L365" s="466"/>
      <c r="M365" s="466"/>
      <c r="N365" s="466"/>
      <c r="O365" s="466"/>
      <c r="P365" s="466"/>
      <c r="Q365" s="466"/>
      <c r="R365" s="466"/>
      <c r="S365" s="466"/>
      <c r="T365" s="467"/>
      <c r="U365" s="466"/>
      <c r="V365" s="466"/>
      <c r="W365" s="466"/>
      <c r="X365" s="466"/>
      <c r="Y365" s="466"/>
      <c r="Z365" s="467"/>
      <c r="AA365" s="466"/>
      <c r="AB365" s="466"/>
      <c r="AC365" s="466"/>
      <c r="AD365" s="466"/>
      <c r="AE365" s="466"/>
      <c r="AF365" s="467"/>
    </row>
    <row r="366" spans="1:32" ht="15">
      <c r="A366" s="470"/>
      <c r="B366" s="459"/>
      <c r="C366" s="470"/>
      <c r="D366" s="470"/>
      <c r="E366" s="459"/>
      <c r="F366" s="459"/>
      <c r="G366" s="470"/>
      <c r="H366" s="467"/>
      <c r="I366" s="467"/>
      <c r="J366" s="466"/>
      <c r="K366" s="466"/>
      <c r="L366" s="466"/>
      <c r="M366" s="466"/>
      <c r="N366" s="466"/>
      <c r="O366" s="466"/>
      <c r="P366" s="466"/>
      <c r="Q366" s="466"/>
      <c r="R366" s="466"/>
      <c r="S366" s="466"/>
      <c r="T366" s="467"/>
      <c r="U366" s="466"/>
      <c r="V366" s="466"/>
      <c r="W366" s="466"/>
      <c r="X366" s="466"/>
      <c r="Y366" s="466"/>
      <c r="Z366" s="467"/>
      <c r="AA366" s="466"/>
      <c r="AB366" s="466"/>
      <c r="AC366" s="466"/>
      <c r="AD366" s="466"/>
      <c r="AE366" s="466"/>
      <c r="AF366" s="467"/>
    </row>
    <row r="367" spans="1:32" ht="15">
      <c r="A367" s="470"/>
      <c r="B367" s="459"/>
      <c r="C367" s="470"/>
      <c r="D367" s="470"/>
      <c r="E367" s="459"/>
      <c r="F367" s="459"/>
      <c r="G367" s="470"/>
      <c r="H367" s="467"/>
      <c r="I367" s="467"/>
      <c r="J367" s="466"/>
      <c r="K367" s="466"/>
      <c r="L367" s="466"/>
      <c r="M367" s="466"/>
      <c r="N367" s="466"/>
      <c r="O367" s="466"/>
      <c r="P367" s="466"/>
      <c r="Q367" s="466"/>
      <c r="R367" s="466"/>
      <c r="S367" s="466"/>
      <c r="T367" s="467"/>
      <c r="U367" s="466"/>
      <c r="V367" s="466"/>
      <c r="W367" s="466"/>
      <c r="X367" s="466"/>
      <c r="Y367" s="466"/>
      <c r="Z367" s="467"/>
      <c r="AA367" s="466"/>
      <c r="AB367" s="466"/>
      <c r="AC367" s="466"/>
      <c r="AD367" s="466"/>
      <c r="AE367" s="466"/>
      <c r="AF367" s="467"/>
    </row>
    <row r="368" spans="1:32" ht="15">
      <c r="A368" s="470"/>
      <c r="B368" s="459"/>
      <c r="C368" s="470"/>
      <c r="D368" s="470"/>
      <c r="E368" s="459"/>
      <c r="F368" s="459"/>
      <c r="G368" s="470"/>
      <c r="H368" s="467"/>
      <c r="I368" s="467"/>
      <c r="J368" s="466"/>
      <c r="K368" s="466"/>
      <c r="L368" s="466"/>
      <c r="M368" s="466"/>
      <c r="N368" s="466"/>
      <c r="O368" s="466"/>
      <c r="P368" s="466"/>
      <c r="Q368" s="466"/>
      <c r="R368" s="466"/>
      <c r="S368" s="466"/>
      <c r="T368" s="467"/>
      <c r="U368" s="466"/>
      <c r="V368" s="466"/>
      <c r="W368" s="466"/>
      <c r="X368" s="466"/>
      <c r="Y368" s="466"/>
      <c r="Z368" s="467"/>
      <c r="AA368" s="466"/>
      <c r="AB368" s="466"/>
      <c r="AC368" s="466"/>
      <c r="AD368" s="466"/>
      <c r="AE368" s="466"/>
      <c r="AF368" s="467"/>
    </row>
    <row r="369" spans="1:32" ht="15">
      <c r="A369" s="470"/>
      <c r="B369" s="459"/>
      <c r="C369" s="470"/>
      <c r="D369" s="470"/>
      <c r="E369" s="459"/>
      <c r="F369" s="459"/>
      <c r="G369" s="470"/>
      <c r="H369" s="467"/>
      <c r="I369" s="467"/>
      <c r="J369" s="466"/>
      <c r="K369" s="466"/>
      <c r="L369" s="466"/>
      <c r="M369" s="466"/>
      <c r="N369" s="466"/>
      <c r="O369" s="466"/>
      <c r="P369" s="466"/>
      <c r="Q369" s="466"/>
      <c r="R369" s="466"/>
      <c r="S369" s="466"/>
      <c r="T369" s="467"/>
      <c r="U369" s="466"/>
      <c r="V369" s="466"/>
      <c r="W369" s="466"/>
      <c r="X369" s="466"/>
      <c r="Y369" s="466"/>
      <c r="Z369" s="467"/>
      <c r="AA369" s="466"/>
      <c r="AB369" s="466"/>
      <c r="AC369" s="466"/>
      <c r="AD369" s="466"/>
      <c r="AE369" s="466"/>
      <c r="AF369" s="467"/>
    </row>
    <row r="370" spans="1:32" ht="15">
      <c r="A370" s="470"/>
      <c r="B370" s="459"/>
      <c r="C370" s="470"/>
      <c r="D370" s="470"/>
      <c r="E370" s="459"/>
      <c r="F370" s="459"/>
      <c r="G370" s="470"/>
      <c r="H370" s="467"/>
      <c r="I370" s="467"/>
      <c r="J370" s="466"/>
      <c r="K370" s="466"/>
      <c r="L370" s="466"/>
      <c r="M370" s="466"/>
      <c r="N370" s="466"/>
      <c r="O370" s="466"/>
      <c r="P370" s="466"/>
      <c r="Q370" s="466"/>
      <c r="R370" s="466"/>
      <c r="S370" s="466"/>
      <c r="T370" s="467"/>
      <c r="U370" s="466"/>
      <c r="V370" s="466"/>
      <c r="W370" s="466"/>
      <c r="X370" s="466"/>
      <c r="Y370" s="466"/>
      <c r="Z370" s="467"/>
      <c r="AA370" s="466"/>
      <c r="AB370" s="466"/>
      <c r="AC370" s="466"/>
      <c r="AD370" s="466"/>
      <c r="AE370" s="466"/>
      <c r="AF370" s="467"/>
    </row>
    <row r="371" spans="1:32" ht="15">
      <c r="A371" s="470"/>
      <c r="B371" s="459"/>
      <c r="C371" s="470"/>
      <c r="D371" s="470"/>
      <c r="E371" s="459"/>
      <c r="F371" s="459"/>
      <c r="G371" s="470"/>
      <c r="H371" s="467"/>
      <c r="I371" s="467"/>
      <c r="J371" s="466"/>
      <c r="K371" s="466"/>
      <c r="L371" s="466"/>
      <c r="M371" s="466"/>
      <c r="N371" s="466"/>
      <c r="O371" s="466"/>
      <c r="P371" s="466"/>
      <c r="Q371" s="466"/>
      <c r="R371" s="466"/>
      <c r="S371" s="466"/>
      <c r="T371" s="467"/>
      <c r="U371" s="466"/>
      <c r="V371" s="466"/>
      <c r="W371" s="466"/>
      <c r="X371" s="466"/>
      <c r="Y371" s="466"/>
      <c r="Z371" s="467"/>
      <c r="AA371" s="466"/>
      <c r="AB371" s="466"/>
      <c r="AC371" s="466"/>
      <c r="AD371" s="466"/>
      <c r="AE371" s="466"/>
      <c r="AF371" s="467"/>
    </row>
    <row r="372" spans="1:32" ht="15">
      <c r="A372" s="470"/>
      <c r="B372" s="459"/>
      <c r="C372" s="470"/>
      <c r="D372" s="470"/>
      <c r="E372" s="459"/>
      <c r="F372" s="459"/>
      <c r="G372" s="470"/>
      <c r="H372" s="467"/>
      <c r="I372" s="467"/>
      <c r="J372" s="466"/>
      <c r="K372" s="466"/>
      <c r="L372" s="466"/>
      <c r="M372" s="466"/>
      <c r="N372" s="466"/>
      <c r="O372" s="466"/>
      <c r="P372" s="466"/>
      <c r="Q372" s="466"/>
      <c r="R372" s="466"/>
      <c r="S372" s="466"/>
      <c r="T372" s="467"/>
      <c r="U372" s="466"/>
      <c r="V372" s="466"/>
      <c r="W372" s="466"/>
      <c r="X372" s="466"/>
      <c r="Y372" s="466"/>
      <c r="Z372" s="467"/>
      <c r="AA372" s="466"/>
      <c r="AB372" s="466"/>
      <c r="AC372" s="466"/>
      <c r="AD372" s="466"/>
      <c r="AE372" s="466"/>
      <c r="AF372" s="467"/>
    </row>
    <row r="373" spans="1:32" ht="15">
      <c r="A373" s="470"/>
      <c r="B373" s="459"/>
      <c r="C373" s="470"/>
      <c r="D373" s="470"/>
      <c r="E373" s="459"/>
      <c r="F373" s="459"/>
      <c r="G373" s="470"/>
      <c r="H373" s="467"/>
      <c r="I373" s="467"/>
      <c r="J373" s="466"/>
      <c r="K373" s="466"/>
      <c r="L373" s="466"/>
      <c r="M373" s="466"/>
      <c r="N373" s="466"/>
      <c r="O373" s="466"/>
      <c r="P373" s="466"/>
      <c r="Q373" s="466"/>
      <c r="R373" s="466"/>
      <c r="S373" s="466"/>
      <c r="T373" s="467"/>
      <c r="U373" s="466"/>
      <c r="V373" s="466"/>
      <c r="W373" s="466"/>
      <c r="X373" s="466"/>
      <c r="Y373" s="466"/>
      <c r="Z373" s="467"/>
      <c r="AA373" s="466"/>
      <c r="AB373" s="466"/>
      <c r="AC373" s="466"/>
      <c r="AD373" s="466"/>
      <c r="AE373" s="466"/>
      <c r="AF373" s="467"/>
    </row>
    <row r="374" spans="1:32" ht="15">
      <c r="A374" s="470"/>
      <c r="B374" s="459"/>
      <c r="C374" s="470"/>
      <c r="D374" s="470"/>
      <c r="E374" s="459"/>
      <c r="F374" s="459"/>
      <c r="G374" s="470"/>
      <c r="H374" s="467"/>
      <c r="I374" s="467"/>
      <c r="J374" s="466"/>
      <c r="K374" s="466"/>
      <c r="L374" s="466"/>
      <c r="M374" s="466"/>
      <c r="N374" s="466"/>
      <c r="O374" s="466"/>
      <c r="P374" s="466"/>
      <c r="Q374" s="466"/>
      <c r="R374" s="466"/>
      <c r="S374" s="466"/>
      <c r="T374" s="467"/>
      <c r="U374" s="466"/>
      <c r="V374" s="466"/>
      <c r="W374" s="466"/>
      <c r="X374" s="466"/>
      <c r="Y374" s="466"/>
      <c r="Z374" s="467"/>
      <c r="AA374" s="466"/>
      <c r="AB374" s="466"/>
      <c r="AC374" s="466"/>
      <c r="AD374" s="466"/>
      <c r="AE374" s="466"/>
      <c r="AF374" s="467"/>
    </row>
    <row r="375" spans="1:32" ht="15">
      <c r="A375" s="470"/>
      <c r="B375" s="459"/>
      <c r="C375" s="470"/>
      <c r="D375" s="470"/>
      <c r="E375" s="459"/>
      <c r="F375" s="459"/>
      <c r="G375" s="470"/>
      <c r="H375" s="467"/>
      <c r="I375" s="467"/>
      <c r="J375" s="466"/>
      <c r="K375" s="466"/>
      <c r="L375" s="466"/>
      <c r="M375" s="466"/>
      <c r="N375" s="466"/>
      <c r="O375" s="466"/>
      <c r="P375" s="466"/>
      <c r="Q375" s="466"/>
      <c r="R375" s="466"/>
      <c r="S375" s="466"/>
      <c r="T375" s="467"/>
      <c r="U375" s="466"/>
      <c r="V375" s="466"/>
      <c r="W375" s="466"/>
      <c r="X375" s="466"/>
      <c r="Y375" s="466"/>
      <c r="Z375" s="467"/>
      <c r="AA375" s="466"/>
      <c r="AB375" s="466"/>
      <c r="AC375" s="466"/>
      <c r="AD375" s="466"/>
      <c r="AE375" s="466"/>
      <c r="AF375" s="467"/>
    </row>
    <row r="376" spans="1:32" ht="15">
      <c r="A376" s="470"/>
      <c r="B376" s="459"/>
      <c r="C376" s="470"/>
      <c r="D376" s="470"/>
      <c r="E376" s="459"/>
      <c r="F376" s="459"/>
      <c r="G376" s="470"/>
      <c r="H376" s="467"/>
      <c r="I376" s="467"/>
      <c r="J376" s="466"/>
      <c r="K376" s="466"/>
      <c r="L376" s="466"/>
      <c r="M376" s="466"/>
      <c r="N376" s="466"/>
      <c r="O376" s="466"/>
      <c r="P376" s="466"/>
      <c r="Q376" s="466"/>
      <c r="R376" s="466"/>
      <c r="S376" s="466"/>
      <c r="T376" s="467"/>
      <c r="U376" s="466"/>
      <c r="V376" s="466"/>
      <c r="W376" s="466"/>
      <c r="X376" s="466"/>
      <c r="Y376" s="466"/>
      <c r="Z376" s="467"/>
      <c r="AA376" s="466"/>
      <c r="AB376" s="466"/>
      <c r="AC376" s="466"/>
      <c r="AD376" s="466"/>
      <c r="AE376" s="466"/>
      <c r="AF376" s="467"/>
    </row>
    <row r="377" spans="1:32" ht="15">
      <c r="A377" s="470"/>
      <c r="B377" s="459"/>
      <c r="C377" s="470"/>
      <c r="D377" s="470"/>
      <c r="E377" s="459"/>
      <c r="F377" s="459"/>
      <c r="G377" s="470"/>
      <c r="H377" s="467"/>
      <c r="I377" s="467"/>
      <c r="J377" s="466"/>
      <c r="K377" s="466"/>
      <c r="L377" s="466"/>
      <c r="M377" s="466"/>
      <c r="N377" s="466"/>
      <c r="O377" s="466"/>
      <c r="P377" s="466"/>
      <c r="Q377" s="466"/>
      <c r="R377" s="466"/>
      <c r="S377" s="466"/>
      <c r="T377" s="467"/>
      <c r="U377" s="466"/>
      <c r="V377" s="466"/>
      <c r="W377" s="466"/>
      <c r="X377" s="466"/>
      <c r="Y377" s="466"/>
      <c r="Z377" s="467"/>
      <c r="AA377" s="466"/>
      <c r="AB377" s="466"/>
      <c r="AC377" s="466"/>
      <c r="AD377" s="466"/>
      <c r="AE377" s="466"/>
      <c r="AF377" s="467"/>
    </row>
    <row r="378" spans="1:32" ht="15">
      <c r="A378" s="470"/>
      <c r="B378" s="459"/>
      <c r="C378" s="470"/>
      <c r="D378" s="470"/>
      <c r="E378" s="459"/>
      <c r="F378" s="459"/>
      <c r="G378" s="470"/>
      <c r="H378" s="467"/>
      <c r="I378" s="467"/>
      <c r="J378" s="466"/>
      <c r="K378" s="466"/>
      <c r="L378" s="466"/>
      <c r="M378" s="466"/>
      <c r="N378" s="466"/>
      <c r="O378" s="466"/>
      <c r="P378" s="466"/>
      <c r="Q378" s="466"/>
      <c r="R378" s="466"/>
      <c r="S378" s="466"/>
      <c r="T378" s="467"/>
      <c r="U378" s="466"/>
      <c r="V378" s="466"/>
      <c r="W378" s="466"/>
      <c r="X378" s="466"/>
      <c r="Y378" s="466"/>
      <c r="Z378" s="467"/>
      <c r="AA378" s="466"/>
      <c r="AB378" s="466"/>
      <c r="AC378" s="466"/>
      <c r="AD378" s="466"/>
      <c r="AE378" s="466"/>
      <c r="AF378" s="467"/>
    </row>
    <row r="379" spans="1:32" ht="15">
      <c r="A379" s="470"/>
      <c r="B379" s="459"/>
      <c r="C379" s="470"/>
      <c r="D379" s="470"/>
      <c r="E379" s="459"/>
      <c r="F379" s="459"/>
      <c r="G379" s="493"/>
      <c r="H379" s="468"/>
      <c r="I379" s="468"/>
      <c r="J379" s="466"/>
      <c r="K379" s="466"/>
      <c r="L379" s="466"/>
      <c r="M379" s="466"/>
      <c r="N379" s="466"/>
      <c r="O379" s="466"/>
      <c r="P379" s="466"/>
      <c r="Q379" s="466"/>
      <c r="R379" s="466"/>
      <c r="S379" s="466"/>
      <c r="T379" s="467"/>
      <c r="U379" s="466"/>
      <c r="V379" s="466"/>
      <c r="W379" s="466"/>
      <c r="X379" s="466"/>
      <c r="Y379" s="466"/>
      <c r="Z379" s="467"/>
      <c r="AA379" s="466"/>
      <c r="AB379" s="466"/>
      <c r="AC379" s="466"/>
      <c r="AD379" s="466"/>
      <c r="AE379" s="466"/>
      <c r="AF379" s="467"/>
    </row>
    <row r="380" spans="1:32" ht="15">
      <c r="A380" s="470"/>
      <c r="B380" s="459"/>
      <c r="C380" s="470"/>
      <c r="D380" s="470"/>
      <c r="E380" s="459"/>
      <c r="F380" s="459"/>
      <c r="G380" s="470"/>
      <c r="H380" s="468"/>
      <c r="I380" s="468"/>
      <c r="J380" s="466"/>
      <c r="K380" s="466"/>
      <c r="L380" s="466"/>
      <c r="M380" s="466"/>
      <c r="N380" s="466"/>
      <c r="O380" s="466"/>
      <c r="P380" s="466"/>
      <c r="Q380" s="466"/>
      <c r="R380" s="466"/>
      <c r="S380" s="466"/>
      <c r="T380" s="467"/>
      <c r="U380" s="466"/>
      <c r="V380" s="466"/>
      <c r="W380" s="466"/>
      <c r="X380" s="466"/>
      <c r="Y380" s="466"/>
      <c r="Z380" s="467"/>
      <c r="AA380" s="466"/>
      <c r="AB380" s="466"/>
      <c r="AC380" s="466"/>
      <c r="AD380" s="466"/>
      <c r="AE380" s="466"/>
      <c r="AF380" s="467"/>
    </row>
    <row r="381" spans="1:32" ht="15">
      <c r="A381" s="470"/>
      <c r="B381" s="459"/>
      <c r="C381" s="470"/>
      <c r="D381" s="470"/>
      <c r="E381" s="459"/>
      <c r="F381" s="459"/>
      <c r="G381" s="470"/>
      <c r="H381" s="468"/>
      <c r="I381" s="468"/>
      <c r="J381" s="466"/>
      <c r="K381" s="466"/>
      <c r="L381" s="466"/>
      <c r="M381" s="466"/>
      <c r="N381" s="466"/>
      <c r="O381" s="466"/>
      <c r="P381" s="466"/>
      <c r="Q381" s="466"/>
      <c r="R381" s="466"/>
      <c r="S381" s="466"/>
      <c r="T381" s="466"/>
      <c r="U381" s="466"/>
      <c r="V381" s="466"/>
      <c r="W381" s="466"/>
      <c r="X381" s="466"/>
      <c r="Y381" s="466"/>
      <c r="Z381" s="466"/>
      <c r="AA381" s="466"/>
      <c r="AB381" s="466"/>
      <c r="AC381" s="466"/>
      <c r="AD381" s="466"/>
      <c r="AE381" s="466"/>
      <c r="AF381" s="466"/>
    </row>
    <row r="382" spans="1:32" ht="15">
      <c r="A382" s="470"/>
      <c r="B382" s="459"/>
      <c r="C382" s="470"/>
      <c r="D382" s="470"/>
      <c r="E382" s="459"/>
      <c r="F382" s="459"/>
      <c r="G382" s="470"/>
      <c r="H382" s="468"/>
      <c r="I382" s="468"/>
      <c r="J382" s="466"/>
      <c r="K382" s="466"/>
      <c r="L382" s="466"/>
      <c r="M382" s="466"/>
      <c r="N382" s="466"/>
      <c r="O382" s="466"/>
      <c r="P382" s="466"/>
      <c r="Q382" s="466"/>
      <c r="R382" s="466"/>
      <c r="S382" s="466"/>
      <c r="T382" s="466"/>
      <c r="U382" s="466"/>
      <c r="V382" s="466"/>
      <c r="W382" s="466"/>
      <c r="X382" s="466"/>
      <c r="Y382" s="466"/>
      <c r="Z382" s="466"/>
      <c r="AA382" s="466"/>
      <c r="AB382" s="466"/>
      <c r="AC382" s="466"/>
      <c r="AD382" s="466"/>
      <c r="AE382" s="466"/>
      <c r="AF382" s="466"/>
    </row>
    <row r="383" spans="1:32" ht="15">
      <c r="A383" s="444"/>
      <c r="B383" s="446"/>
      <c r="C383" s="444"/>
      <c r="D383" s="444"/>
      <c r="E383" s="446"/>
      <c r="F383" s="446"/>
      <c r="G383" s="444"/>
      <c r="H383" s="468"/>
      <c r="I383" s="468"/>
      <c r="J383" s="466"/>
      <c r="K383" s="466"/>
      <c r="L383" s="466"/>
      <c r="M383" s="466"/>
      <c r="N383" s="466"/>
      <c r="O383" s="466"/>
      <c r="P383" s="466"/>
      <c r="Q383" s="466"/>
      <c r="R383" s="466"/>
      <c r="S383" s="466"/>
      <c r="T383" s="466"/>
      <c r="U383" s="466"/>
      <c r="V383" s="466"/>
      <c r="W383" s="466"/>
      <c r="X383" s="466"/>
      <c r="Y383" s="466"/>
      <c r="Z383" s="466"/>
      <c r="AA383" s="466"/>
      <c r="AB383" s="466"/>
      <c r="AC383" s="466"/>
      <c r="AD383" s="466"/>
      <c r="AE383" s="466"/>
      <c r="AF383" s="466"/>
    </row>
    <row r="384" spans="1:32" ht="15">
      <c r="A384" s="444"/>
      <c r="B384" s="446"/>
      <c r="C384" s="444"/>
      <c r="D384" s="444"/>
      <c r="E384" s="446"/>
      <c r="F384" s="446"/>
      <c r="G384" s="444"/>
      <c r="H384" s="468"/>
      <c r="I384" s="468"/>
      <c r="J384" s="466"/>
      <c r="K384" s="466"/>
      <c r="L384" s="466"/>
      <c r="M384" s="466"/>
      <c r="N384" s="466"/>
      <c r="O384" s="466"/>
      <c r="P384" s="466"/>
      <c r="Q384" s="466"/>
      <c r="R384" s="466"/>
      <c r="S384" s="466"/>
      <c r="T384" s="466"/>
      <c r="U384" s="466"/>
      <c r="V384" s="466"/>
      <c r="W384" s="466"/>
      <c r="X384" s="466"/>
      <c r="Y384" s="466"/>
      <c r="Z384" s="466"/>
      <c r="AA384" s="466"/>
      <c r="AB384" s="466"/>
      <c r="AC384" s="466"/>
      <c r="AD384" s="466"/>
      <c r="AE384" s="466"/>
      <c r="AF384" s="466"/>
    </row>
    <row r="385" spans="1:32" ht="15">
      <c r="A385" s="444"/>
      <c r="B385" s="446"/>
      <c r="C385" s="444"/>
      <c r="D385" s="444"/>
      <c r="E385" s="446"/>
      <c r="F385" s="446"/>
      <c r="G385" s="444"/>
      <c r="H385" s="468"/>
      <c r="I385" s="468"/>
      <c r="J385" s="466"/>
      <c r="K385" s="466"/>
      <c r="L385" s="466"/>
      <c r="M385" s="466"/>
      <c r="N385" s="466"/>
      <c r="O385" s="466"/>
      <c r="P385" s="466"/>
      <c r="Q385" s="466"/>
      <c r="R385" s="466"/>
      <c r="S385" s="466"/>
      <c r="T385" s="466"/>
      <c r="U385" s="466"/>
      <c r="V385" s="466"/>
      <c r="W385" s="466"/>
      <c r="X385" s="466"/>
      <c r="Y385" s="466"/>
      <c r="Z385" s="466"/>
      <c r="AA385" s="466"/>
      <c r="AB385" s="466"/>
      <c r="AC385" s="466"/>
      <c r="AD385" s="466"/>
      <c r="AE385" s="466"/>
      <c r="AF385" s="466"/>
    </row>
    <row r="386" spans="1:32" ht="15">
      <c r="A386" s="444"/>
      <c r="B386" s="446"/>
      <c r="C386" s="444"/>
      <c r="D386" s="444"/>
      <c r="E386" s="446"/>
      <c r="F386" s="446"/>
      <c r="G386" s="444"/>
      <c r="H386" s="468"/>
      <c r="I386" s="468"/>
      <c r="J386" s="466"/>
      <c r="K386" s="466"/>
      <c r="L386" s="466"/>
      <c r="M386" s="466"/>
      <c r="N386" s="466"/>
      <c r="O386" s="466"/>
      <c r="P386" s="466"/>
      <c r="Q386" s="466"/>
      <c r="R386" s="466"/>
      <c r="S386" s="466"/>
      <c r="T386" s="466"/>
      <c r="U386" s="466"/>
      <c r="V386" s="466"/>
      <c r="W386" s="466"/>
      <c r="X386" s="466"/>
      <c r="Y386" s="466"/>
      <c r="Z386" s="466"/>
      <c r="AA386" s="466"/>
      <c r="AB386" s="466"/>
      <c r="AC386" s="466"/>
      <c r="AD386" s="466"/>
      <c r="AE386" s="466"/>
      <c r="AF386" s="466"/>
    </row>
    <row r="387" spans="1:32" ht="15">
      <c r="A387" s="444"/>
      <c r="B387" s="446"/>
      <c r="C387" s="444"/>
      <c r="D387" s="444"/>
      <c r="E387" s="446"/>
      <c r="F387" s="446"/>
      <c r="G387" s="444"/>
      <c r="H387" s="468"/>
      <c r="I387" s="468"/>
      <c r="J387" s="466"/>
      <c r="K387" s="466"/>
      <c r="L387" s="466"/>
      <c r="M387" s="466"/>
      <c r="N387" s="466"/>
      <c r="O387" s="466"/>
      <c r="P387" s="466"/>
      <c r="Q387" s="466"/>
      <c r="R387" s="466"/>
      <c r="S387" s="466"/>
      <c r="T387" s="466"/>
      <c r="U387" s="466"/>
      <c r="V387" s="466"/>
      <c r="W387" s="466"/>
      <c r="X387" s="466"/>
      <c r="Y387" s="466"/>
      <c r="Z387" s="466"/>
      <c r="AA387" s="466"/>
      <c r="AB387" s="466"/>
      <c r="AC387" s="466"/>
      <c r="AD387" s="466"/>
      <c r="AE387" s="466"/>
      <c r="AF387" s="466"/>
    </row>
    <row r="388" spans="1:32" ht="15">
      <c r="A388" s="444"/>
      <c r="B388" s="446"/>
      <c r="C388" s="444"/>
      <c r="D388" s="444"/>
      <c r="E388" s="446"/>
      <c r="F388" s="446"/>
      <c r="G388" s="444"/>
      <c r="H388" s="468"/>
      <c r="I388" s="468"/>
      <c r="J388" s="466"/>
      <c r="K388" s="466"/>
      <c r="L388" s="466"/>
      <c r="M388" s="466"/>
      <c r="N388" s="466"/>
      <c r="O388" s="466"/>
      <c r="P388" s="466"/>
      <c r="Q388" s="466"/>
      <c r="R388" s="466"/>
      <c r="S388" s="466"/>
      <c r="T388" s="466"/>
      <c r="U388" s="466"/>
      <c r="V388" s="466"/>
      <c r="W388" s="466"/>
      <c r="X388" s="466"/>
      <c r="Y388" s="466"/>
      <c r="Z388" s="466"/>
      <c r="AA388" s="466"/>
      <c r="AB388" s="466"/>
      <c r="AC388" s="466"/>
      <c r="AD388" s="466"/>
      <c r="AE388" s="466"/>
      <c r="AF388" s="466"/>
    </row>
    <row r="389" spans="1:32" ht="15">
      <c r="A389" s="444"/>
      <c r="B389" s="446"/>
      <c r="C389" s="444"/>
      <c r="D389" s="444"/>
      <c r="E389" s="446"/>
      <c r="F389" s="446"/>
      <c r="G389" s="444"/>
      <c r="H389" s="468"/>
      <c r="I389" s="468"/>
      <c r="J389" s="466"/>
      <c r="K389" s="466"/>
      <c r="L389" s="466"/>
      <c r="M389" s="466"/>
      <c r="N389" s="466"/>
      <c r="O389" s="466"/>
      <c r="P389" s="466"/>
      <c r="Q389" s="466"/>
      <c r="R389" s="466"/>
      <c r="S389" s="466"/>
      <c r="T389" s="466"/>
      <c r="U389" s="466"/>
      <c r="V389" s="466"/>
      <c r="W389" s="466"/>
      <c r="X389" s="466"/>
      <c r="Y389" s="466"/>
      <c r="Z389" s="466"/>
      <c r="AA389" s="466"/>
      <c r="AB389" s="466"/>
      <c r="AC389" s="466"/>
      <c r="AD389" s="466"/>
      <c r="AE389" s="466"/>
      <c r="AF389" s="466"/>
    </row>
    <row r="390" spans="1:32" ht="15">
      <c r="A390" s="444"/>
      <c r="B390" s="446"/>
      <c r="C390" s="444"/>
      <c r="D390" s="444"/>
      <c r="E390" s="446"/>
      <c r="F390" s="446"/>
      <c r="G390" s="444"/>
      <c r="H390" s="468"/>
      <c r="I390" s="468"/>
      <c r="J390" s="466"/>
      <c r="K390" s="466"/>
      <c r="L390" s="466"/>
      <c r="M390" s="466"/>
      <c r="N390" s="466"/>
      <c r="O390" s="466"/>
      <c r="P390" s="466"/>
      <c r="Q390" s="466"/>
      <c r="R390" s="466"/>
      <c r="S390" s="466"/>
      <c r="T390" s="466"/>
      <c r="U390" s="466"/>
      <c r="V390" s="466"/>
      <c r="W390" s="466"/>
      <c r="X390" s="466"/>
      <c r="Y390" s="466"/>
      <c r="Z390" s="466"/>
      <c r="AA390" s="466"/>
      <c r="AB390" s="466"/>
      <c r="AC390" s="466"/>
      <c r="AD390" s="466"/>
      <c r="AE390" s="466"/>
      <c r="AF390" s="466"/>
    </row>
    <row r="391" spans="1:32" ht="15">
      <c r="A391" s="444"/>
      <c r="B391" s="446"/>
      <c r="C391" s="444"/>
      <c r="D391" s="444"/>
      <c r="E391" s="446"/>
      <c r="F391" s="446"/>
      <c r="G391" s="444"/>
      <c r="H391" s="468"/>
      <c r="I391" s="468"/>
      <c r="J391" s="466"/>
      <c r="K391" s="466"/>
      <c r="L391" s="466"/>
      <c r="M391" s="466"/>
      <c r="N391" s="466"/>
      <c r="O391" s="466"/>
      <c r="P391" s="466"/>
      <c r="Q391" s="466"/>
      <c r="R391" s="466"/>
      <c r="S391" s="466"/>
      <c r="T391" s="466"/>
      <c r="U391" s="466"/>
      <c r="V391" s="466"/>
      <c r="W391" s="466"/>
      <c r="X391" s="466"/>
      <c r="Y391" s="466"/>
      <c r="Z391" s="466"/>
      <c r="AA391" s="466"/>
      <c r="AB391" s="466"/>
      <c r="AC391" s="466"/>
      <c r="AD391" s="466"/>
      <c r="AE391" s="466"/>
      <c r="AF391" s="466"/>
    </row>
    <row r="392" spans="1:32" ht="15">
      <c r="A392" s="444"/>
      <c r="B392" s="446"/>
      <c r="C392" s="444"/>
      <c r="D392" s="444"/>
      <c r="E392" s="446"/>
      <c r="F392" s="446"/>
      <c r="G392" s="444"/>
      <c r="H392" s="468"/>
      <c r="I392" s="468"/>
      <c r="J392" s="466"/>
      <c r="K392" s="466"/>
      <c r="L392" s="466"/>
      <c r="M392" s="466"/>
      <c r="N392" s="466"/>
      <c r="O392" s="466"/>
      <c r="P392" s="466"/>
      <c r="Q392" s="466"/>
      <c r="R392" s="466"/>
      <c r="S392" s="466"/>
      <c r="T392" s="466"/>
      <c r="U392" s="466"/>
      <c r="V392" s="466"/>
      <c r="W392" s="466"/>
      <c r="X392" s="466"/>
      <c r="Y392" s="466"/>
      <c r="Z392" s="466"/>
      <c r="AA392" s="466"/>
      <c r="AB392" s="466"/>
      <c r="AC392" s="466"/>
      <c r="AD392" s="466"/>
      <c r="AE392" s="466"/>
      <c r="AF392" s="466"/>
    </row>
    <row r="393" spans="8:32" ht="14.25">
      <c r="H393" s="469"/>
      <c r="I393" s="469"/>
      <c r="J393" s="469"/>
      <c r="K393" s="469"/>
      <c r="L393" s="469"/>
      <c r="M393" s="469"/>
      <c r="N393" s="469"/>
      <c r="O393" s="469"/>
      <c r="P393" s="469"/>
      <c r="Q393" s="469"/>
      <c r="R393" s="469"/>
      <c r="S393" s="469"/>
      <c r="T393" s="469"/>
      <c r="U393" s="469"/>
      <c r="V393" s="469"/>
      <c r="W393" s="469"/>
      <c r="X393" s="469"/>
      <c r="Y393" s="469"/>
      <c r="Z393" s="469"/>
      <c r="AA393" s="469"/>
      <c r="AB393" s="469"/>
      <c r="AC393" s="469"/>
      <c r="AD393" s="469"/>
      <c r="AE393" s="469"/>
      <c r="AF393" s="469"/>
    </row>
    <row r="394" spans="8:32" ht="14.25">
      <c r="H394" s="469"/>
      <c r="I394" s="469"/>
      <c r="J394" s="469"/>
      <c r="K394" s="469"/>
      <c r="L394" s="469"/>
      <c r="M394" s="469"/>
      <c r="N394" s="469"/>
      <c r="O394" s="469"/>
      <c r="P394" s="469"/>
      <c r="Q394" s="469"/>
      <c r="R394" s="469"/>
      <c r="S394" s="469"/>
      <c r="T394" s="469"/>
      <c r="U394" s="469"/>
      <c r="V394" s="469"/>
      <c r="W394" s="469"/>
      <c r="X394" s="469"/>
      <c r="Y394" s="469"/>
      <c r="Z394" s="469"/>
      <c r="AA394" s="469"/>
      <c r="AB394" s="469"/>
      <c r="AC394" s="469"/>
      <c r="AD394" s="469"/>
      <c r="AE394" s="469"/>
      <c r="AF394" s="469"/>
    </row>
    <row r="395" spans="8:32" ht="14.25">
      <c r="H395" s="469"/>
      <c r="I395" s="469"/>
      <c r="J395" s="469"/>
      <c r="K395" s="469"/>
      <c r="L395" s="469"/>
      <c r="M395" s="469"/>
      <c r="N395" s="469"/>
      <c r="O395" s="469"/>
      <c r="P395" s="469"/>
      <c r="Q395" s="469"/>
      <c r="R395" s="469"/>
      <c r="S395" s="469"/>
      <c r="T395" s="469"/>
      <c r="U395" s="469"/>
      <c r="V395" s="469"/>
      <c r="W395" s="469"/>
      <c r="X395" s="469"/>
      <c r="Y395" s="469"/>
      <c r="Z395" s="469"/>
      <c r="AA395" s="469"/>
      <c r="AB395" s="469"/>
      <c r="AC395" s="469"/>
      <c r="AD395" s="469"/>
      <c r="AE395" s="469"/>
      <c r="AF395" s="469"/>
    </row>
    <row r="396" spans="8:32" ht="14.25">
      <c r="H396" s="469"/>
      <c r="I396" s="469"/>
      <c r="J396" s="469"/>
      <c r="K396" s="469"/>
      <c r="L396" s="469"/>
      <c r="M396" s="469"/>
      <c r="N396" s="469"/>
      <c r="O396" s="469"/>
      <c r="P396" s="469"/>
      <c r="Q396" s="469"/>
      <c r="R396" s="469"/>
      <c r="S396" s="469"/>
      <c r="T396" s="469"/>
      <c r="U396" s="469"/>
      <c r="V396" s="469"/>
      <c r="W396" s="469"/>
      <c r="X396" s="469"/>
      <c r="Y396" s="469"/>
      <c r="Z396" s="469"/>
      <c r="AA396" s="469"/>
      <c r="AB396" s="469"/>
      <c r="AC396" s="469"/>
      <c r="AD396" s="469"/>
      <c r="AE396" s="469"/>
      <c r="AF396" s="469"/>
    </row>
    <row r="397" spans="8:32" ht="14.25">
      <c r="H397" s="469"/>
      <c r="I397" s="469"/>
      <c r="J397" s="469"/>
      <c r="K397" s="469"/>
      <c r="L397" s="469"/>
      <c r="M397" s="469"/>
      <c r="N397" s="469"/>
      <c r="O397" s="469"/>
      <c r="P397" s="469"/>
      <c r="Q397" s="469"/>
      <c r="R397" s="469"/>
      <c r="S397" s="469"/>
      <c r="T397" s="469"/>
      <c r="U397" s="469"/>
      <c r="V397" s="469"/>
      <c r="W397" s="469"/>
      <c r="X397" s="469"/>
      <c r="Y397" s="469"/>
      <c r="Z397" s="469"/>
      <c r="AA397" s="469"/>
      <c r="AB397" s="469"/>
      <c r="AC397" s="469"/>
      <c r="AD397" s="469"/>
      <c r="AE397" s="469"/>
      <c r="AF397" s="469"/>
    </row>
    <row r="398" spans="8:32" ht="14.25">
      <c r="H398" s="469"/>
      <c r="I398" s="469"/>
      <c r="J398" s="469"/>
      <c r="K398" s="469"/>
      <c r="L398" s="469"/>
      <c r="M398" s="469"/>
      <c r="N398" s="469"/>
      <c r="O398" s="469"/>
      <c r="P398" s="469"/>
      <c r="Q398" s="469"/>
      <c r="R398" s="469"/>
      <c r="S398" s="469"/>
      <c r="T398" s="469"/>
      <c r="U398" s="469"/>
      <c r="V398" s="469"/>
      <c r="W398" s="469"/>
      <c r="X398" s="469"/>
      <c r="Y398" s="469"/>
      <c r="Z398" s="469"/>
      <c r="AA398" s="469"/>
      <c r="AB398" s="469"/>
      <c r="AC398" s="469"/>
      <c r="AD398" s="469"/>
      <c r="AE398" s="469"/>
      <c r="AF398" s="469"/>
    </row>
    <row r="399" spans="8:32" ht="14.25">
      <c r="H399" s="469"/>
      <c r="I399" s="469"/>
      <c r="J399" s="469"/>
      <c r="K399" s="469"/>
      <c r="L399" s="469"/>
      <c r="M399" s="469"/>
      <c r="N399" s="469"/>
      <c r="O399" s="469"/>
      <c r="P399" s="469"/>
      <c r="Q399" s="469"/>
      <c r="R399" s="469"/>
      <c r="S399" s="469"/>
      <c r="T399" s="469"/>
      <c r="U399" s="469"/>
      <c r="V399" s="469"/>
      <c r="W399" s="469"/>
      <c r="X399" s="469"/>
      <c r="Y399" s="469"/>
      <c r="Z399" s="469"/>
      <c r="AA399" s="469"/>
      <c r="AB399" s="469"/>
      <c r="AC399" s="469"/>
      <c r="AD399" s="469"/>
      <c r="AE399" s="469"/>
      <c r="AF399" s="469"/>
    </row>
    <row r="400" spans="8:32" ht="14.25">
      <c r="H400" s="469"/>
      <c r="I400" s="469"/>
      <c r="J400" s="469"/>
      <c r="K400" s="469"/>
      <c r="L400" s="469"/>
      <c r="M400" s="469"/>
      <c r="N400" s="469"/>
      <c r="O400" s="469"/>
      <c r="P400" s="469"/>
      <c r="Q400" s="469"/>
      <c r="R400" s="469"/>
      <c r="S400" s="469"/>
      <c r="T400" s="469"/>
      <c r="U400" s="469"/>
      <c r="V400" s="469"/>
      <c r="W400" s="469"/>
      <c r="X400" s="469"/>
      <c r="Y400" s="469"/>
      <c r="Z400" s="469"/>
      <c r="AA400" s="469"/>
      <c r="AB400" s="469"/>
      <c r="AC400" s="469"/>
      <c r="AD400" s="469"/>
      <c r="AE400" s="469"/>
      <c r="AF400" s="469"/>
    </row>
    <row r="401" spans="8:32" ht="14.25">
      <c r="H401" s="469"/>
      <c r="I401" s="469"/>
      <c r="J401" s="469"/>
      <c r="K401" s="469"/>
      <c r="L401" s="469"/>
      <c r="M401" s="469"/>
      <c r="N401" s="469"/>
      <c r="O401" s="469"/>
      <c r="P401" s="469"/>
      <c r="Q401" s="469"/>
      <c r="R401" s="469"/>
      <c r="S401" s="469"/>
      <c r="T401" s="469"/>
      <c r="U401" s="469"/>
      <c r="V401" s="469"/>
      <c r="W401" s="469"/>
      <c r="X401" s="469"/>
      <c r="Y401" s="469"/>
      <c r="Z401" s="469"/>
      <c r="AA401" s="469"/>
      <c r="AB401" s="469"/>
      <c r="AC401" s="469"/>
      <c r="AD401" s="469"/>
      <c r="AE401" s="469"/>
      <c r="AF401" s="469"/>
    </row>
    <row r="402" spans="8:32" ht="14.25">
      <c r="H402" s="469"/>
      <c r="I402" s="469"/>
      <c r="J402" s="469"/>
      <c r="K402" s="469"/>
      <c r="L402" s="469"/>
      <c r="M402" s="469"/>
      <c r="N402" s="469"/>
      <c r="O402" s="469"/>
      <c r="P402" s="469"/>
      <c r="Q402" s="469"/>
      <c r="R402" s="469"/>
      <c r="S402" s="469"/>
      <c r="T402" s="469"/>
      <c r="U402" s="469"/>
      <c r="V402" s="469"/>
      <c r="W402" s="469"/>
      <c r="X402" s="469"/>
      <c r="Y402" s="469"/>
      <c r="Z402" s="469"/>
      <c r="AA402" s="469"/>
      <c r="AB402" s="469"/>
      <c r="AC402" s="469"/>
      <c r="AD402" s="469"/>
      <c r="AE402" s="469"/>
      <c r="AF402" s="469"/>
    </row>
    <row r="403" spans="8:32" ht="14.25">
      <c r="H403" s="469"/>
      <c r="I403" s="469"/>
      <c r="J403" s="469"/>
      <c r="K403" s="469"/>
      <c r="L403" s="469"/>
      <c r="M403" s="469"/>
      <c r="N403" s="469"/>
      <c r="O403" s="469"/>
      <c r="P403" s="469"/>
      <c r="Q403" s="469"/>
      <c r="R403" s="469"/>
      <c r="S403" s="469"/>
      <c r="T403" s="469"/>
      <c r="U403" s="469"/>
      <c r="V403" s="469"/>
      <c r="W403" s="469"/>
      <c r="X403" s="469"/>
      <c r="Y403" s="469"/>
      <c r="Z403" s="469"/>
      <c r="AA403" s="469"/>
      <c r="AB403" s="469"/>
      <c r="AC403" s="469"/>
      <c r="AD403" s="469"/>
      <c r="AE403" s="469"/>
      <c r="AF403" s="469"/>
    </row>
    <row r="404" spans="8:32" ht="14.25">
      <c r="H404" s="469"/>
      <c r="I404" s="469"/>
      <c r="J404" s="469"/>
      <c r="K404" s="469"/>
      <c r="L404" s="469"/>
      <c r="M404" s="469"/>
      <c r="N404" s="469"/>
      <c r="O404" s="469"/>
      <c r="P404" s="469"/>
      <c r="Q404" s="469"/>
      <c r="R404" s="469"/>
      <c r="S404" s="469"/>
      <c r="T404" s="469"/>
      <c r="U404" s="469"/>
      <c r="V404" s="469"/>
      <c r="W404" s="469"/>
      <c r="X404" s="469"/>
      <c r="Y404" s="469"/>
      <c r="Z404" s="469"/>
      <c r="AA404" s="469"/>
      <c r="AB404" s="469"/>
      <c r="AC404" s="469"/>
      <c r="AD404" s="469"/>
      <c r="AE404" s="469"/>
      <c r="AF404" s="469"/>
    </row>
    <row r="405" spans="8:32" ht="14.25">
      <c r="H405" s="469"/>
      <c r="I405" s="469"/>
      <c r="J405" s="469"/>
      <c r="K405" s="469"/>
      <c r="L405" s="469"/>
      <c r="M405" s="469"/>
      <c r="N405" s="469"/>
      <c r="O405" s="469"/>
      <c r="P405" s="469"/>
      <c r="Q405" s="469"/>
      <c r="R405" s="469"/>
      <c r="S405" s="469"/>
      <c r="T405" s="469"/>
      <c r="U405" s="469"/>
      <c r="V405" s="469"/>
      <c r="W405" s="469"/>
      <c r="X405" s="469"/>
      <c r="Y405" s="469"/>
      <c r="Z405" s="469"/>
      <c r="AA405" s="469"/>
      <c r="AB405" s="469"/>
      <c r="AC405" s="469"/>
      <c r="AD405" s="469"/>
      <c r="AE405" s="469"/>
      <c r="AF405" s="469"/>
    </row>
    <row r="406" spans="8:32" ht="14.25">
      <c r="H406" s="469"/>
      <c r="I406" s="469"/>
      <c r="J406" s="469"/>
      <c r="K406" s="469"/>
      <c r="L406" s="469"/>
      <c r="M406" s="469"/>
      <c r="N406" s="469"/>
      <c r="O406" s="469"/>
      <c r="P406" s="469"/>
      <c r="Q406" s="469"/>
      <c r="R406" s="469"/>
      <c r="S406" s="469"/>
      <c r="T406" s="469"/>
      <c r="U406" s="469"/>
      <c r="V406" s="469"/>
      <c r="W406" s="469"/>
      <c r="X406" s="469"/>
      <c r="Y406" s="469"/>
      <c r="Z406" s="469"/>
      <c r="AA406" s="469"/>
      <c r="AB406" s="469"/>
      <c r="AC406" s="469"/>
      <c r="AD406" s="469"/>
      <c r="AE406" s="469"/>
      <c r="AF406" s="469"/>
    </row>
    <row r="407" spans="8:32" ht="14.25">
      <c r="H407" s="469"/>
      <c r="I407" s="469"/>
      <c r="J407" s="469"/>
      <c r="K407" s="469"/>
      <c r="L407" s="469"/>
      <c r="M407" s="469"/>
      <c r="N407" s="469"/>
      <c r="O407" s="469"/>
      <c r="P407" s="469"/>
      <c r="Q407" s="469"/>
      <c r="R407" s="469"/>
      <c r="S407" s="469"/>
      <c r="T407" s="469"/>
      <c r="U407" s="469"/>
      <c r="V407" s="469"/>
      <c r="W407" s="469"/>
      <c r="X407" s="469"/>
      <c r="Y407" s="469"/>
      <c r="Z407" s="469"/>
      <c r="AA407" s="469"/>
      <c r="AB407" s="469"/>
      <c r="AC407" s="469"/>
      <c r="AD407" s="469"/>
      <c r="AE407" s="469"/>
      <c r="AF407" s="469"/>
    </row>
    <row r="408" spans="8:32" ht="14.25">
      <c r="H408" s="469"/>
      <c r="I408" s="469"/>
      <c r="J408" s="469"/>
      <c r="K408" s="469"/>
      <c r="L408" s="469"/>
      <c r="M408" s="469"/>
      <c r="N408" s="469"/>
      <c r="O408" s="469"/>
      <c r="P408" s="469"/>
      <c r="Q408" s="469"/>
      <c r="R408" s="469"/>
      <c r="S408" s="469"/>
      <c r="T408" s="469"/>
      <c r="U408" s="469"/>
      <c r="V408" s="469"/>
      <c r="W408" s="469"/>
      <c r="X408" s="469"/>
      <c r="Y408" s="469"/>
      <c r="Z408" s="469"/>
      <c r="AA408" s="469"/>
      <c r="AB408" s="469"/>
      <c r="AC408" s="469"/>
      <c r="AD408" s="469"/>
      <c r="AE408" s="469"/>
      <c r="AF408" s="469"/>
    </row>
    <row r="409" spans="8:32" ht="14.25">
      <c r="H409" s="469"/>
      <c r="I409" s="469"/>
      <c r="J409" s="469"/>
      <c r="K409" s="469"/>
      <c r="L409" s="469"/>
      <c r="M409" s="469"/>
      <c r="N409" s="469"/>
      <c r="O409" s="469"/>
      <c r="P409" s="469"/>
      <c r="Q409" s="469"/>
      <c r="R409" s="469"/>
      <c r="S409" s="469"/>
      <c r="T409" s="469"/>
      <c r="U409" s="469"/>
      <c r="V409" s="469"/>
      <c r="W409" s="469"/>
      <c r="X409" s="469"/>
      <c r="Y409" s="469"/>
      <c r="Z409" s="469"/>
      <c r="AA409" s="469"/>
      <c r="AB409" s="469"/>
      <c r="AC409" s="469"/>
      <c r="AD409" s="469"/>
      <c r="AE409" s="469"/>
      <c r="AF409" s="469"/>
    </row>
    <row r="410" spans="8:32" ht="14.25">
      <c r="H410" s="469"/>
      <c r="I410" s="469"/>
      <c r="J410" s="469"/>
      <c r="K410" s="469"/>
      <c r="L410" s="469"/>
      <c r="M410" s="469"/>
      <c r="N410" s="469"/>
      <c r="O410" s="469"/>
      <c r="P410" s="469"/>
      <c r="Q410" s="469"/>
      <c r="R410" s="469"/>
      <c r="S410" s="469"/>
      <c r="T410" s="469"/>
      <c r="U410" s="469"/>
      <c r="V410" s="469"/>
      <c r="W410" s="469"/>
      <c r="X410" s="469"/>
      <c r="Y410" s="469"/>
      <c r="Z410" s="469"/>
      <c r="AA410" s="469"/>
      <c r="AB410" s="469"/>
      <c r="AC410" s="469"/>
      <c r="AD410" s="469"/>
      <c r="AE410" s="469"/>
      <c r="AF410" s="469"/>
    </row>
    <row r="411" spans="8:32" ht="14.25">
      <c r="H411" s="469"/>
      <c r="I411" s="469"/>
      <c r="J411" s="469"/>
      <c r="K411" s="469"/>
      <c r="L411" s="469"/>
      <c r="M411" s="469"/>
      <c r="N411" s="469"/>
      <c r="O411" s="469"/>
      <c r="P411" s="469"/>
      <c r="Q411" s="469"/>
      <c r="R411" s="469"/>
      <c r="S411" s="469"/>
      <c r="T411" s="469"/>
      <c r="U411" s="469"/>
      <c r="V411" s="469"/>
      <c r="W411" s="469"/>
      <c r="X411" s="469"/>
      <c r="Y411" s="469"/>
      <c r="Z411" s="469"/>
      <c r="AA411" s="469"/>
      <c r="AB411" s="469"/>
      <c r="AC411" s="469"/>
      <c r="AD411" s="469"/>
      <c r="AE411" s="469"/>
      <c r="AF411" s="469"/>
    </row>
    <row r="412" spans="8:32" ht="14.25">
      <c r="H412" s="469"/>
      <c r="I412" s="469"/>
      <c r="J412" s="469"/>
      <c r="K412" s="469"/>
      <c r="L412" s="469"/>
      <c r="M412" s="469"/>
      <c r="N412" s="469"/>
      <c r="O412" s="469"/>
      <c r="P412" s="469"/>
      <c r="Q412" s="469"/>
      <c r="R412" s="469"/>
      <c r="S412" s="469"/>
      <c r="T412" s="469"/>
      <c r="U412" s="469"/>
      <c r="V412" s="469"/>
      <c r="W412" s="469"/>
      <c r="X412" s="469"/>
      <c r="Y412" s="469"/>
      <c r="Z412" s="469"/>
      <c r="AA412" s="469"/>
      <c r="AB412" s="469"/>
      <c r="AC412" s="469"/>
      <c r="AD412" s="469"/>
      <c r="AE412" s="469"/>
      <c r="AF412" s="469"/>
    </row>
    <row r="413" spans="8:32" ht="14.25">
      <c r="H413" s="469"/>
      <c r="I413" s="469"/>
      <c r="J413" s="469"/>
      <c r="K413" s="469"/>
      <c r="L413" s="469"/>
      <c r="M413" s="469"/>
      <c r="N413" s="469"/>
      <c r="O413" s="469"/>
      <c r="P413" s="469"/>
      <c r="Q413" s="469"/>
      <c r="R413" s="469"/>
      <c r="S413" s="469"/>
      <c r="T413" s="469"/>
      <c r="U413" s="469"/>
      <c r="V413" s="469"/>
      <c r="W413" s="469"/>
      <c r="X413" s="469"/>
      <c r="Y413" s="469"/>
      <c r="Z413" s="469"/>
      <c r="AA413" s="469"/>
      <c r="AB413" s="469"/>
      <c r="AC413" s="469"/>
      <c r="AD413" s="469"/>
      <c r="AE413" s="469"/>
      <c r="AF413" s="469"/>
    </row>
    <row r="414" spans="8:32" ht="14.25">
      <c r="H414" s="469"/>
      <c r="I414" s="469"/>
      <c r="J414" s="469"/>
      <c r="K414" s="469"/>
      <c r="L414" s="469"/>
      <c r="M414" s="469"/>
      <c r="N414" s="469"/>
      <c r="O414" s="469"/>
      <c r="P414" s="469"/>
      <c r="Q414" s="469"/>
      <c r="R414" s="469"/>
      <c r="S414" s="469"/>
      <c r="T414" s="469"/>
      <c r="U414" s="469"/>
      <c r="V414" s="469"/>
      <c r="W414" s="469"/>
      <c r="X414" s="469"/>
      <c r="Y414" s="469"/>
      <c r="Z414" s="469"/>
      <c r="AA414" s="469"/>
      <c r="AB414" s="469"/>
      <c r="AC414" s="469"/>
      <c r="AD414" s="469"/>
      <c r="AE414" s="469"/>
      <c r="AF414" s="469"/>
    </row>
    <row r="415" spans="8:32" ht="14.25">
      <c r="H415" s="469"/>
      <c r="I415" s="469"/>
      <c r="J415" s="469"/>
      <c r="K415" s="469"/>
      <c r="L415" s="469"/>
      <c r="M415" s="469"/>
      <c r="N415" s="469"/>
      <c r="O415" s="469"/>
      <c r="P415" s="469"/>
      <c r="Q415" s="469"/>
      <c r="R415" s="469"/>
      <c r="S415" s="469"/>
      <c r="T415" s="469"/>
      <c r="U415" s="469"/>
      <c r="V415" s="469"/>
      <c r="W415" s="469"/>
      <c r="X415" s="469"/>
      <c r="Y415" s="469"/>
      <c r="Z415" s="469"/>
      <c r="AA415" s="469"/>
      <c r="AB415" s="469"/>
      <c r="AC415" s="469"/>
      <c r="AD415" s="469"/>
      <c r="AE415" s="469"/>
      <c r="AF415" s="469"/>
    </row>
    <row r="416" spans="8:32" ht="14.25">
      <c r="H416" s="469"/>
      <c r="I416" s="469"/>
      <c r="J416" s="469"/>
      <c r="K416" s="469"/>
      <c r="L416" s="469"/>
      <c r="M416" s="469"/>
      <c r="N416" s="469"/>
      <c r="O416" s="469"/>
      <c r="P416" s="469"/>
      <c r="Q416" s="469"/>
      <c r="R416" s="469"/>
      <c r="S416" s="469"/>
      <c r="T416" s="469"/>
      <c r="U416" s="469"/>
      <c r="V416" s="469"/>
      <c r="W416" s="469"/>
      <c r="X416" s="469"/>
      <c r="Y416" s="469"/>
      <c r="Z416" s="469"/>
      <c r="AA416" s="469"/>
      <c r="AB416" s="469"/>
      <c r="AC416" s="469"/>
      <c r="AD416" s="469"/>
      <c r="AE416" s="469"/>
      <c r="AF416" s="469"/>
    </row>
    <row r="417" spans="8:32" ht="14.25">
      <c r="H417" s="469"/>
      <c r="I417" s="469"/>
      <c r="J417" s="469"/>
      <c r="K417" s="469"/>
      <c r="L417" s="469"/>
      <c r="M417" s="469"/>
      <c r="N417" s="469"/>
      <c r="O417" s="469"/>
      <c r="P417" s="469"/>
      <c r="Q417" s="469"/>
      <c r="R417" s="469"/>
      <c r="S417" s="469"/>
      <c r="T417" s="469"/>
      <c r="U417" s="469"/>
      <c r="V417" s="469"/>
      <c r="W417" s="469"/>
      <c r="X417" s="469"/>
      <c r="Y417" s="469"/>
      <c r="Z417" s="469"/>
      <c r="AA417" s="469"/>
      <c r="AB417" s="469"/>
      <c r="AC417" s="469"/>
      <c r="AD417" s="469"/>
      <c r="AE417" s="469"/>
      <c r="AF417" s="469"/>
    </row>
    <row r="418" spans="8:32" ht="14.25">
      <c r="H418" s="469"/>
      <c r="I418" s="469"/>
      <c r="J418" s="469"/>
      <c r="K418" s="469"/>
      <c r="L418" s="469"/>
      <c r="M418" s="469"/>
      <c r="N418" s="469"/>
      <c r="O418" s="469"/>
      <c r="P418" s="469"/>
      <c r="Q418" s="469"/>
      <c r="R418" s="469"/>
      <c r="S418" s="469"/>
      <c r="T418" s="469"/>
      <c r="U418" s="469"/>
      <c r="V418" s="469"/>
      <c r="W418" s="469"/>
      <c r="X418" s="469"/>
      <c r="Y418" s="469"/>
      <c r="Z418" s="469"/>
      <c r="AA418" s="469"/>
      <c r="AB418" s="469"/>
      <c r="AC418" s="469"/>
      <c r="AD418" s="469"/>
      <c r="AE418" s="469"/>
      <c r="AF418" s="469"/>
    </row>
    <row r="419" spans="8:32" ht="14.25">
      <c r="H419" s="469"/>
      <c r="I419" s="469"/>
      <c r="J419" s="469"/>
      <c r="K419" s="469"/>
      <c r="L419" s="469"/>
      <c r="M419" s="469"/>
      <c r="N419" s="469"/>
      <c r="O419" s="469"/>
      <c r="P419" s="469"/>
      <c r="Q419" s="469"/>
      <c r="R419" s="469"/>
      <c r="S419" s="469"/>
      <c r="T419" s="469"/>
      <c r="U419" s="469"/>
      <c r="V419" s="469"/>
      <c r="W419" s="469"/>
      <c r="X419" s="469"/>
      <c r="Y419" s="469"/>
      <c r="Z419" s="469"/>
      <c r="AA419" s="469"/>
      <c r="AB419" s="469"/>
      <c r="AC419" s="469"/>
      <c r="AD419" s="469"/>
      <c r="AE419" s="469"/>
      <c r="AF419" s="469"/>
    </row>
    <row r="420" spans="8:32" ht="14.25">
      <c r="H420" s="469"/>
      <c r="I420" s="469"/>
      <c r="J420" s="469"/>
      <c r="K420" s="469"/>
      <c r="L420" s="469"/>
      <c r="M420" s="469"/>
      <c r="N420" s="469"/>
      <c r="O420" s="469"/>
      <c r="P420" s="469"/>
      <c r="Q420" s="469"/>
      <c r="R420" s="469"/>
      <c r="S420" s="469"/>
      <c r="T420" s="469"/>
      <c r="U420" s="469"/>
      <c r="V420" s="469"/>
      <c r="W420" s="469"/>
      <c r="X420" s="469"/>
      <c r="Y420" s="469"/>
      <c r="Z420" s="469"/>
      <c r="AA420" s="469"/>
      <c r="AB420" s="469"/>
      <c r="AC420" s="469"/>
      <c r="AD420" s="469"/>
      <c r="AE420" s="469"/>
      <c r="AF420" s="469"/>
    </row>
    <row r="421" spans="8:32" ht="14.25">
      <c r="H421" s="469"/>
      <c r="I421" s="469"/>
      <c r="J421" s="469"/>
      <c r="K421" s="469"/>
      <c r="L421" s="469"/>
      <c r="M421" s="469"/>
      <c r="N421" s="469"/>
      <c r="O421" s="469"/>
      <c r="P421" s="469"/>
      <c r="Q421" s="469"/>
      <c r="R421" s="469"/>
      <c r="S421" s="469"/>
      <c r="T421" s="469"/>
      <c r="U421" s="469"/>
      <c r="V421" s="469"/>
      <c r="W421" s="469"/>
      <c r="X421" s="469"/>
      <c r="Y421" s="469"/>
      <c r="Z421" s="469"/>
      <c r="AA421" s="469"/>
      <c r="AB421" s="469"/>
      <c r="AC421" s="469"/>
      <c r="AD421" s="469"/>
      <c r="AE421" s="469"/>
      <c r="AF421" s="469"/>
    </row>
    <row r="422" spans="8:32" ht="14.25">
      <c r="H422" s="469"/>
      <c r="I422" s="469"/>
      <c r="J422" s="469"/>
      <c r="K422" s="469"/>
      <c r="L422" s="469"/>
      <c r="M422" s="469"/>
      <c r="N422" s="469"/>
      <c r="O422" s="469"/>
      <c r="P422" s="469"/>
      <c r="Q422" s="469"/>
      <c r="R422" s="469"/>
      <c r="S422" s="469"/>
      <c r="T422" s="469"/>
      <c r="U422" s="469"/>
      <c r="V422" s="469"/>
      <c r="W422" s="469"/>
      <c r="X422" s="469"/>
      <c r="Y422" s="469"/>
      <c r="Z422" s="469"/>
      <c r="AA422" s="469"/>
      <c r="AB422" s="469"/>
      <c r="AC422" s="469"/>
      <c r="AD422" s="469"/>
      <c r="AE422" s="469"/>
      <c r="AF422" s="469"/>
    </row>
    <row r="423" spans="8:32" ht="14.25">
      <c r="H423" s="469"/>
      <c r="I423" s="469"/>
      <c r="J423" s="469"/>
      <c r="K423" s="469"/>
      <c r="L423" s="469"/>
      <c r="M423" s="469"/>
      <c r="N423" s="469"/>
      <c r="O423" s="469"/>
      <c r="P423" s="469"/>
      <c r="Q423" s="469"/>
      <c r="R423" s="469"/>
      <c r="S423" s="469"/>
      <c r="T423" s="469"/>
      <c r="U423" s="469"/>
      <c r="V423" s="469"/>
      <c r="W423" s="469"/>
      <c r="X423" s="469"/>
      <c r="Y423" s="469"/>
      <c r="Z423" s="469"/>
      <c r="AA423" s="469"/>
      <c r="AB423" s="469"/>
      <c r="AC423" s="469"/>
      <c r="AD423" s="469"/>
      <c r="AE423" s="469"/>
      <c r="AF423" s="469"/>
    </row>
    <row r="424" spans="8:32" ht="14.25">
      <c r="H424" s="469"/>
      <c r="I424" s="469"/>
      <c r="J424" s="469"/>
      <c r="K424" s="469"/>
      <c r="L424" s="469"/>
      <c r="M424" s="469"/>
      <c r="N424" s="469"/>
      <c r="O424" s="469"/>
      <c r="P424" s="469"/>
      <c r="Q424" s="469"/>
      <c r="R424" s="469"/>
      <c r="S424" s="469"/>
      <c r="T424" s="469"/>
      <c r="U424" s="469"/>
      <c r="V424" s="469"/>
      <c r="W424" s="469"/>
      <c r="X424" s="469"/>
      <c r="Y424" s="469"/>
      <c r="Z424" s="469"/>
      <c r="AA424" s="469"/>
      <c r="AB424" s="469"/>
      <c r="AC424" s="469"/>
      <c r="AD424" s="469"/>
      <c r="AE424" s="469"/>
      <c r="AF424" s="469"/>
    </row>
    <row r="425" spans="8:32" ht="14.25">
      <c r="H425" s="469"/>
      <c r="I425" s="469"/>
      <c r="J425" s="469"/>
      <c r="K425" s="469"/>
      <c r="L425" s="469"/>
      <c r="M425" s="469"/>
      <c r="N425" s="469"/>
      <c r="O425" s="469"/>
      <c r="P425" s="469"/>
      <c r="Q425" s="469"/>
      <c r="R425" s="469"/>
      <c r="S425" s="469"/>
      <c r="T425" s="469"/>
      <c r="U425" s="469"/>
      <c r="V425" s="469"/>
      <c r="W425" s="469"/>
      <c r="X425" s="469"/>
      <c r="Y425" s="469"/>
      <c r="Z425" s="469"/>
      <c r="AA425" s="469"/>
      <c r="AB425" s="469"/>
      <c r="AC425" s="469"/>
      <c r="AD425" s="469"/>
      <c r="AE425" s="469"/>
      <c r="AF425" s="469"/>
    </row>
    <row r="426" spans="8:32" ht="14.25">
      <c r="H426" s="469"/>
      <c r="I426" s="469"/>
      <c r="J426" s="469"/>
      <c r="K426" s="469"/>
      <c r="L426" s="469"/>
      <c r="M426" s="469"/>
      <c r="N426" s="469"/>
      <c r="O426" s="469"/>
      <c r="P426" s="469"/>
      <c r="Q426" s="469"/>
      <c r="R426" s="469"/>
      <c r="S426" s="469"/>
      <c r="T426" s="469"/>
      <c r="U426" s="469"/>
      <c r="V426" s="469"/>
      <c r="W426" s="469"/>
      <c r="X426" s="469"/>
      <c r="Y426" s="469"/>
      <c r="Z426" s="469"/>
      <c r="AA426" s="469"/>
      <c r="AB426" s="469"/>
      <c r="AC426" s="469"/>
      <c r="AD426" s="469"/>
      <c r="AE426" s="469"/>
      <c r="AF426" s="469"/>
    </row>
    <row r="427" spans="8:32" ht="14.25">
      <c r="H427" s="469"/>
      <c r="I427" s="469"/>
      <c r="J427" s="469"/>
      <c r="K427" s="469"/>
      <c r="L427" s="469"/>
      <c r="M427" s="469"/>
      <c r="N427" s="469"/>
      <c r="O427" s="469"/>
      <c r="P427" s="469"/>
      <c r="Q427" s="469"/>
      <c r="R427" s="469"/>
      <c r="S427" s="469"/>
      <c r="T427" s="469"/>
      <c r="U427" s="469"/>
      <c r="V427" s="469"/>
      <c r="W427" s="469"/>
      <c r="X427" s="469"/>
      <c r="Y427" s="469"/>
      <c r="Z427" s="469"/>
      <c r="AA427" s="469"/>
      <c r="AB427" s="469"/>
      <c r="AC427" s="469"/>
      <c r="AD427" s="469"/>
      <c r="AE427" s="469"/>
      <c r="AF427" s="469"/>
    </row>
    <row r="428" spans="8:32" ht="14.25">
      <c r="H428" s="469"/>
      <c r="I428" s="469"/>
      <c r="J428" s="469"/>
      <c r="K428" s="469"/>
      <c r="L428" s="469"/>
      <c r="M428" s="469"/>
      <c r="N428" s="469"/>
      <c r="O428" s="469"/>
      <c r="P428" s="469"/>
      <c r="Q428" s="469"/>
      <c r="R428" s="469"/>
      <c r="S428" s="469"/>
      <c r="T428" s="469"/>
      <c r="U428" s="469"/>
      <c r="V428" s="469"/>
      <c r="W428" s="469"/>
      <c r="X428" s="469"/>
      <c r="Y428" s="469"/>
      <c r="Z428" s="469"/>
      <c r="AA428" s="469"/>
      <c r="AB428" s="469"/>
      <c r="AC428" s="469"/>
      <c r="AD428" s="469"/>
      <c r="AE428" s="469"/>
      <c r="AF428" s="469"/>
    </row>
    <row r="429" spans="8:32" ht="14.25">
      <c r="H429" s="469"/>
      <c r="I429" s="469"/>
      <c r="J429" s="469"/>
      <c r="K429" s="469"/>
      <c r="L429" s="469"/>
      <c r="M429" s="469"/>
      <c r="N429" s="469"/>
      <c r="O429" s="469"/>
      <c r="P429" s="469"/>
      <c r="Q429" s="469"/>
      <c r="R429" s="469"/>
      <c r="S429" s="469"/>
      <c r="T429" s="469"/>
      <c r="U429" s="469"/>
      <c r="V429" s="469"/>
      <c r="W429" s="469"/>
      <c r="X429" s="469"/>
      <c r="Y429" s="469"/>
      <c r="Z429" s="469"/>
      <c r="AA429" s="469"/>
      <c r="AB429" s="469"/>
      <c r="AC429" s="469"/>
      <c r="AD429" s="469"/>
      <c r="AE429" s="469"/>
      <c r="AF429" s="469"/>
    </row>
    <row r="430" spans="8:32" ht="14.25">
      <c r="H430" s="469"/>
      <c r="I430" s="469"/>
      <c r="J430" s="469"/>
      <c r="K430" s="469"/>
      <c r="L430" s="469"/>
      <c r="M430" s="469"/>
      <c r="N430" s="469"/>
      <c r="O430" s="469"/>
      <c r="P430" s="469"/>
      <c r="Q430" s="469"/>
      <c r="R430" s="469"/>
      <c r="S430" s="469"/>
      <c r="T430" s="469"/>
      <c r="U430" s="469"/>
      <c r="V430" s="469"/>
      <c r="W430" s="469"/>
      <c r="X430" s="469"/>
      <c r="Y430" s="469"/>
      <c r="Z430" s="469"/>
      <c r="AA430" s="469"/>
      <c r="AB430" s="469"/>
      <c r="AC430" s="469"/>
      <c r="AD430" s="469"/>
      <c r="AE430" s="469"/>
      <c r="AF430" s="469"/>
    </row>
    <row r="431" spans="8:32" ht="14.25">
      <c r="H431" s="469"/>
      <c r="I431" s="469"/>
      <c r="J431" s="469"/>
      <c r="K431" s="469"/>
      <c r="L431" s="469"/>
      <c r="M431" s="469"/>
      <c r="N431" s="469"/>
      <c r="O431" s="469"/>
      <c r="P431" s="469"/>
      <c r="Q431" s="469"/>
      <c r="R431" s="469"/>
      <c r="S431" s="469"/>
      <c r="T431" s="469"/>
      <c r="U431" s="469"/>
      <c r="V431" s="469"/>
      <c r="W431" s="469"/>
      <c r="X431" s="469"/>
      <c r="Y431" s="469"/>
      <c r="Z431" s="469"/>
      <c r="AA431" s="469"/>
      <c r="AB431" s="469"/>
      <c r="AC431" s="469"/>
      <c r="AD431" s="469"/>
      <c r="AE431" s="469"/>
      <c r="AF431" s="469"/>
    </row>
    <row r="432" spans="8:32" ht="14.25">
      <c r="H432" s="469"/>
      <c r="I432" s="469"/>
      <c r="J432" s="469"/>
      <c r="K432" s="469"/>
      <c r="L432" s="469"/>
      <c r="M432" s="469"/>
      <c r="N432" s="469"/>
      <c r="O432" s="469"/>
      <c r="P432" s="469"/>
      <c r="Q432" s="469"/>
      <c r="R432" s="469"/>
      <c r="S432" s="469"/>
      <c r="T432" s="469"/>
      <c r="U432" s="469"/>
      <c r="V432" s="469"/>
      <c r="W432" s="469"/>
      <c r="X432" s="469"/>
      <c r="Y432" s="469"/>
      <c r="Z432" s="469"/>
      <c r="AA432" s="469"/>
      <c r="AB432" s="469"/>
      <c r="AC432" s="469"/>
      <c r="AD432" s="469"/>
      <c r="AE432" s="469"/>
      <c r="AF432" s="469"/>
    </row>
    <row r="433" spans="8:32" ht="14.25">
      <c r="H433" s="469"/>
      <c r="I433" s="469"/>
      <c r="J433" s="469"/>
      <c r="K433" s="469"/>
      <c r="L433" s="469"/>
      <c r="M433" s="469"/>
      <c r="N433" s="469"/>
      <c r="O433" s="469"/>
      <c r="P433" s="469"/>
      <c r="Q433" s="469"/>
      <c r="R433" s="469"/>
      <c r="S433" s="469"/>
      <c r="T433" s="469"/>
      <c r="U433" s="469"/>
      <c r="V433" s="469"/>
      <c r="W433" s="469"/>
      <c r="X433" s="469"/>
      <c r="Y433" s="469"/>
      <c r="Z433" s="469"/>
      <c r="AA433" s="469"/>
      <c r="AB433" s="469"/>
      <c r="AC433" s="469"/>
      <c r="AD433" s="469"/>
      <c r="AE433" s="469"/>
      <c r="AF433" s="469"/>
    </row>
    <row r="434" spans="8:32" ht="14.25">
      <c r="H434" s="469"/>
      <c r="I434" s="469"/>
      <c r="J434" s="469"/>
      <c r="K434" s="469"/>
      <c r="L434" s="469"/>
      <c r="M434" s="469"/>
      <c r="N434" s="469"/>
      <c r="O434" s="469"/>
      <c r="P434" s="469"/>
      <c r="Q434" s="469"/>
      <c r="R434" s="469"/>
      <c r="S434" s="469"/>
      <c r="T434" s="469"/>
      <c r="U434" s="469"/>
      <c r="V434" s="469"/>
      <c r="W434" s="469"/>
      <c r="X434" s="469"/>
      <c r="Y434" s="469"/>
      <c r="Z434" s="469"/>
      <c r="AA434" s="469"/>
      <c r="AB434" s="469"/>
      <c r="AC434" s="469"/>
      <c r="AD434" s="469"/>
      <c r="AE434" s="469"/>
      <c r="AF434" s="469"/>
    </row>
    <row r="435" spans="8:32" ht="14.25">
      <c r="H435" s="469"/>
      <c r="I435" s="469"/>
      <c r="J435" s="469"/>
      <c r="K435" s="469"/>
      <c r="L435" s="469"/>
      <c r="M435" s="469"/>
      <c r="N435" s="469"/>
      <c r="O435" s="469"/>
      <c r="P435" s="469"/>
      <c r="Q435" s="469"/>
      <c r="R435" s="469"/>
      <c r="S435" s="469"/>
      <c r="T435" s="469"/>
      <c r="U435" s="469"/>
      <c r="V435" s="469"/>
      <c r="W435" s="469"/>
      <c r="X435" s="469"/>
      <c r="Y435" s="469"/>
      <c r="Z435" s="469"/>
      <c r="AA435" s="469"/>
      <c r="AB435" s="469"/>
      <c r="AC435" s="469"/>
      <c r="AD435" s="469"/>
      <c r="AE435" s="469"/>
      <c r="AF435" s="469"/>
    </row>
    <row r="436" spans="8:32" ht="14.25">
      <c r="H436" s="469"/>
      <c r="I436" s="469"/>
      <c r="J436" s="469"/>
      <c r="K436" s="469"/>
      <c r="L436" s="469"/>
      <c r="M436" s="469"/>
      <c r="N436" s="469"/>
      <c r="O436" s="469"/>
      <c r="P436" s="469"/>
      <c r="Q436" s="469"/>
      <c r="R436" s="469"/>
      <c r="S436" s="469"/>
      <c r="T436" s="469"/>
      <c r="U436" s="469"/>
      <c r="V436" s="469"/>
      <c r="W436" s="469"/>
      <c r="X436" s="469"/>
      <c r="Y436" s="469"/>
      <c r="Z436" s="469"/>
      <c r="AA436" s="469"/>
      <c r="AB436" s="469"/>
      <c r="AC436" s="469"/>
      <c r="AD436" s="469"/>
      <c r="AE436" s="469"/>
      <c r="AF436" s="469"/>
    </row>
    <row r="437" spans="8:32" ht="14.25">
      <c r="H437" s="469"/>
      <c r="I437" s="469"/>
      <c r="J437" s="469"/>
      <c r="K437" s="469"/>
      <c r="L437" s="469"/>
      <c r="M437" s="469"/>
      <c r="N437" s="469"/>
      <c r="O437" s="469"/>
      <c r="P437" s="469"/>
      <c r="Q437" s="469"/>
      <c r="R437" s="469"/>
      <c r="S437" s="469"/>
      <c r="T437" s="469"/>
      <c r="U437" s="469"/>
      <c r="V437" s="469"/>
      <c r="W437" s="469"/>
      <c r="X437" s="469"/>
      <c r="Y437" s="469"/>
      <c r="Z437" s="469"/>
      <c r="AA437" s="469"/>
      <c r="AB437" s="469"/>
      <c r="AC437" s="469"/>
      <c r="AD437" s="469"/>
      <c r="AE437" s="469"/>
      <c r="AF437" s="469"/>
    </row>
    <row r="438" spans="8:32" ht="14.25">
      <c r="H438" s="469"/>
      <c r="I438" s="469"/>
      <c r="J438" s="469"/>
      <c r="K438" s="469"/>
      <c r="L438" s="469"/>
      <c r="M438" s="469"/>
      <c r="N438" s="469"/>
      <c r="O438" s="469"/>
      <c r="P438" s="469"/>
      <c r="Q438" s="469"/>
      <c r="R438" s="469"/>
      <c r="S438" s="469"/>
      <c r="T438" s="469"/>
      <c r="U438" s="469"/>
      <c r="V438" s="469"/>
      <c r="W438" s="469"/>
      <c r="X438" s="469"/>
      <c r="Y438" s="469"/>
      <c r="Z438" s="469"/>
      <c r="AA438" s="469"/>
      <c r="AB438" s="469"/>
      <c r="AC438" s="469"/>
      <c r="AD438" s="469"/>
      <c r="AE438" s="469"/>
      <c r="AF438" s="469"/>
    </row>
    <row r="439" spans="8:32" ht="14.25">
      <c r="H439" s="469"/>
      <c r="I439" s="469"/>
      <c r="J439" s="469"/>
      <c r="K439" s="469"/>
      <c r="L439" s="469"/>
      <c r="M439" s="469"/>
      <c r="N439" s="469"/>
      <c r="O439" s="469"/>
      <c r="P439" s="469"/>
      <c r="Q439" s="469"/>
      <c r="R439" s="469"/>
      <c r="S439" s="469"/>
      <c r="T439" s="469"/>
      <c r="U439" s="469"/>
      <c r="V439" s="469"/>
      <c r="W439" s="469"/>
      <c r="X439" s="469"/>
      <c r="Y439" s="469"/>
      <c r="Z439" s="469"/>
      <c r="AA439" s="469"/>
      <c r="AB439" s="469"/>
      <c r="AC439" s="469"/>
      <c r="AD439" s="469"/>
      <c r="AE439" s="469"/>
      <c r="AF439" s="469"/>
    </row>
    <row r="440" spans="8:32" ht="14.25">
      <c r="H440" s="469"/>
      <c r="I440" s="469"/>
      <c r="J440" s="469"/>
      <c r="K440" s="469"/>
      <c r="L440" s="469"/>
      <c r="M440" s="469"/>
      <c r="N440" s="469"/>
      <c r="O440" s="469"/>
      <c r="P440" s="469"/>
      <c r="Q440" s="469"/>
      <c r="R440" s="469"/>
      <c r="S440" s="469"/>
      <c r="T440" s="469"/>
      <c r="U440" s="469"/>
      <c r="V440" s="469"/>
      <c r="W440" s="469"/>
      <c r="X440" s="469"/>
      <c r="Y440" s="469"/>
      <c r="Z440" s="469"/>
      <c r="AA440" s="469"/>
      <c r="AB440" s="469"/>
      <c r="AC440" s="469"/>
      <c r="AD440" s="469"/>
      <c r="AE440" s="469"/>
      <c r="AF440" s="469"/>
    </row>
    <row r="441" spans="8:32" ht="14.25">
      <c r="H441" s="469"/>
      <c r="I441" s="469"/>
      <c r="J441" s="469"/>
      <c r="K441" s="469"/>
      <c r="L441" s="469"/>
      <c r="M441" s="469"/>
      <c r="N441" s="469"/>
      <c r="O441" s="469"/>
      <c r="P441" s="469"/>
      <c r="Q441" s="469"/>
      <c r="R441" s="469"/>
      <c r="S441" s="469"/>
      <c r="T441" s="469"/>
      <c r="U441" s="469"/>
      <c r="V441" s="469"/>
      <c r="W441" s="469"/>
      <c r="X441" s="469"/>
      <c r="Y441" s="469"/>
      <c r="Z441" s="469"/>
      <c r="AA441" s="469"/>
      <c r="AB441" s="469"/>
      <c r="AC441" s="469"/>
      <c r="AD441" s="469"/>
      <c r="AE441" s="469"/>
      <c r="AF441" s="469"/>
    </row>
    <row r="442" spans="8:32" ht="14.25">
      <c r="H442" s="469"/>
      <c r="I442" s="469"/>
      <c r="J442" s="469"/>
      <c r="K442" s="469"/>
      <c r="L442" s="469"/>
      <c r="M442" s="469"/>
      <c r="N442" s="469"/>
      <c r="O442" s="469"/>
      <c r="P442" s="469"/>
      <c r="Q442" s="469"/>
      <c r="R442" s="469"/>
      <c r="S442" s="469"/>
      <c r="T442" s="469"/>
      <c r="U442" s="469"/>
      <c r="V442" s="469"/>
      <c r="W442" s="469"/>
      <c r="X442" s="469"/>
      <c r="Y442" s="469"/>
      <c r="Z442" s="469"/>
      <c r="AA442" s="469"/>
      <c r="AB442" s="469"/>
      <c r="AC442" s="469"/>
      <c r="AD442" s="469"/>
      <c r="AE442" s="469"/>
      <c r="AF442" s="469"/>
    </row>
    <row r="443" spans="8:32" ht="14.25">
      <c r="H443" s="469"/>
      <c r="I443" s="469"/>
      <c r="J443" s="469"/>
      <c r="K443" s="469"/>
      <c r="L443" s="469"/>
      <c r="M443" s="469"/>
      <c r="N443" s="469"/>
      <c r="O443" s="469"/>
      <c r="P443" s="469"/>
      <c r="Q443" s="469"/>
      <c r="R443" s="469"/>
      <c r="S443" s="469"/>
      <c r="T443" s="469"/>
      <c r="U443" s="469"/>
      <c r="V443" s="469"/>
      <c r="W443" s="469"/>
      <c r="X443" s="469"/>
      <c r="Y443" s="469"/>
      <c r="Z443" s="469"/>
      <c r="AA443" s="469"/>
      <c r="AB443" s="469"/>
      <c r="AC443" s="469"/>
      <c r="AD443" s="469"/>
      <c r="AE443" s="469"/>
      <c r="AF443" s="469"/>
    </row>
    <row r="444" spans="8:32" ht="14.25">
      <c r="H444" s="469"/>
      <c r="I444" s="469"/>
      <c r="J444" s="469"/>
      <c r="K444" s="469"/>
      <c r="L444" s="469"/>
      <c r="M444" s="469"/>
      <c r="N444" s="469"/>
      <c r="O444" s="469"/>
      <c r="P444" s="469"/>
      <c r="Q444" s="469"/>
      <c r="R444" s="469"/>
      <c r="S444" s="469"/>
      <c r="T444" s="469"/>
      <c r="U444" s="469"/>
      <c r="V444" s="469"/>
      <c r="W444" s="469"/>
      <c r="X444" s="469"/>
      <c r="Y444" s="469"/>
      <c r="Z444" s="469"/>
      <c r="AA444" s="469"/>
      <c r="AB444" s="469"/>
      <c r="AC444" s="469"/>
      <c r="AD444" s="469"/>
      <c r="AE444" s="469"/>
      <c r="AF444" s="469"/>
    </row>
    <row r="445" spans="8:32" ht="14.25">
      <c r="H445" s="469"/>
      <c r="I445" s="469"/>
      <c r="J445" s="469"/>
      <c r="K445" s="469"/>
      <c r="L445" s="469"/>
      <c r="M445" s="469"/>
      <c r="N445" s="469"/>
      <c r="O445" s="469"/>
      <c r="P445" s="469"/>
      <c r="Q445" s="469"/>
      <c r="R445" s="469"/>
      <c r="S445" s="469"/>
      <c r="T445" s="469"/>
      <c r="U445" s="469"/>
      <c r="V445" s="469"/>
      <c r="W445" s="469"/>
      <c r="X445" s="469"/>
      <c r="Y445" s="469"/>
      <c r="Z445" s="469"/>
      <c r="AA445" s="469"/>
      <c r="AB445" s="469"/>
      <c r="AC445" s="469"/>
      <c r="AD445" s="469"/>
      <c r="AE445" s="469"/>
      <c r="AF445" s="469"/>
    </row>
    <row r="446" spans="8:32" ht="14.25">
      <c r="H446" s="469"/>
      <c r="I446" s="469"/>
      <c r="J446" s="469"/>
      <c r="K446" s="469"/>
      <c r="L446" s="469"/>
      <c r="M446" s="469"/>
      <c r="N446" s="469"/>
      <c r="O446" s="469"/>
      <c r="P446" s="469"/>
      <c r="Q446" s="469"/>
      <c r="R446" s="469"/>
      <c r="S446" s="469"/>
      <c r="T446" s="469"/>
      <c r="U446" s="469"/>
      <c r="V446" s="469"/>
      <c r="W446" s="469"/>
      <c r="X446" s="469"/>
      <c r="Y446" s="469"/>
      <c r="Z446" s="469"/>
      <c r="AA446" s="469"/>
      <c r="AB446" s="469"/>
      <c r="AC446" s="469"/>
      <c r="AD446" s="469"/>
      <c r="AE446" s="469"/>
      <c r="AF446" s="469"/>
    </row>
    <row r="447" spans="8:32" ht="14.25">
      <c r="H447" s="469"/>
      <c r="I447" s="469"/>
      <c r="J447" s="469"/>
      <c r="K447" s="469"/>
      <c r="L447" s="469"/>
      <c r="M447" s="469"/>
      <c r="N447" s="469"/>
      <c r="O447" s="469"/>
      <c r="P447" s="469"/>
      <c r="Q447" s="469"/>
      <c r="R447" s="469"/>
      <c r="S447" s="469"/>
      <c r="T447" s="469"/>
      <c r="U447" s="469"/>
      <c r="V447" s="469"/>
      <c r="W447" s="469"/>
      <c r="X447" s="469"/>
      <c r="Y447" s="469"/>
      <c r="Z447" s="469"/>
      <c r="AA447" s="469"/>
      <c r="AB447" s="469"/>
      <c r="AC447" s="469"/>
      <c r="AD447" s="469"/>
      <c r="AE447" s="469"/>
      <c r="AF447" s="469"/>
    </row>
    <row r="448" spans="8:32" ht="14.25">
      <c r="H448" s="469"/>
      <c r="I448" s="469"/>
      <c r="J448" s="469"/>
      <c r="K448" s="469"/>
      <c r="L448" s="469"/>
      <c r="M448" s="469"/>
      <c r="N448" s="469"/>
      <c r="O448" s="469"/>
      <c r="P448" s="469"/>
      <c r="Q448" s="469"/>
      <c r="R448" s="469"/>
      <c r="S448" s="469"/>
      <c r="T448" s="469"/>
      <c r="U448" s="469"/>
      <c r="V448" s="469"/>
      <c r="W448" s="469"/>
      <c r="X448" s="469"/>
      <c r="Y448" s="469"/>
      <c r="Z448" s="469"/>
      <c r="AA448" s="469"/>
      <c r="AB448" s="469"/>
      <c r="AC448" s="469"/>
      <c r="AD448" s="469"/>
      <c r="AE448" s="469"/>
      <c r="AF448" s="469"/>
    </row>
    <row r="449" spans="8:32" ht="14.25">
      <c r="H449" s="469"/>
      <c r="I449" s="469"/>
      <c r="J449" s="469"/>
      <c r="K449" s="469"/>
      <c r="L449" s="469"/>
      <c r="M449" s="469"/>
      <c r="N449" s="469"/>
      <c r="O449" s="469"/>
      <c r="P449" s="469"/>
      <c r="Q449" s="469"/>
      <c r="R449" s="469"/>
      <c r="S449" s="469"/>
      <c r="T449" s="469"/>
      <c r="U449" s="469"/>
      <c r="V449" s="469"/>
      <c r="W449" s="469"/>
      <c r="X449" s="469"/>
      <c r="Y449" s="469"/>
      <c r="Z449" s="469"/>
      <c r="AA449" s="469"/>
      <c r="AB449" s="469"/>
      <c r="AC449" s="469"/>
      <c r="AD449" s="469"/>
      <c r="AE449" s="469"/>
      <c r="AF449" s="469"/>
    </row>
    <row r="450" spans="8:32" ht="14.25">
      <c r="H450" s="469"/>
      <c r="I450" s="469"/>
      <c r="J450" s="469"/>
      <c r="K450" s="469"/>
      <c r="L450" s="469"/>
      <c r="M450" s="469"/>
      <c r="N450" s="469"/>
      <c r="O450" s="469"/>
      <c r="P450" s="469"/>
      <c r="Q450" s="469"/>
      <c r="R450" s="469"/>
      <c r="S450" s="469"/>
      <c r="T450" s="469"/>
      <c r="U450" s="469"/>
      <c r="V450" s="469"/>
      <c r="W450" s="469"/>
      <c r="X450" s="469"/>
      <c r="Y450" s="469"/>
      <c r="Z450" s="469"/>
      <c r="AA450" s="469"/>
      <c r="AB450" s="469"/>
      <c r="AC450" s="469"/>
      <c r="AD450" s="469"/>
      <c r="AE450" s="469"/>
      <c r="AF450" s="469"/>
    </row>
    <row r="451" spans="8:32" ht="14.25">
      <c r="H451" s="469"/>
      <c r="I451" s="469"/>
      <c r="J451" s="469"/>
      <c r="K451" s="469"/>
      <c r="L451" s="469"/>
      <c r="M451" s="469"/>
      <c r="N451" s="469"/>
      <c r="O451" s="469"/>
      <c r="P451" s="469"/>
      <c r="Q451" s="469"/>
      <c r="R451" s="469"/>
      <c r="S451" s="469"/>
      <c r="T451" s="469"/>
      <c r="U451" s="469"/>
      <c r="V451" s="469"/>
      <c r="W451" s="469"/>
      <c r="X451" s="469"/>
      <c r="Y451" s="469"/>
      <c r="Z451" s="469"/>
      <c r="AA451" s="469"/>
      <c r="AB451" s="469"/>
      <c r="AC451" s="469"/>
      <c r="AD451" s="469"/>
      <c r="AE451" s="469"/>
      <c r="AF451" s="469"/>
    </row>
  </sheetData>
  <mergeCells count="4122">
    <mergeCell ref="A326:G331"/>
    <mergeCell ref="AA9:AF9"/>
    <mergeCell ref="C284:G289"/>
    <mergeCell ref="C290:G295"/>
    <mergeCell ref="C302:G307"/>
    <mergeCell ref="C314:G319"/>
    <mergeCell ref="C230:G235"/>
    <mergeCell ref="C242:G247"/>
    <mergeCell ref="C248:G253"/>
    <mergeCell ref="C260:G265"/>
    <mergeCell ref="C206:G211"/>
    <mergeCell ref="C218:G223"/>
    <mergeCell ref="G182:G187"/>
    <mergeCell ref="F182:F193"/>
    <mergeCell ref="G188:G193"/>
    <mergeCell ref="E212:E217"/>
    <mergeCell ref="F212:F217"/>
    <mergeCell ref="G212:G217"/>
    <mergeCell ref="E182:E187"/>
    <mergeCell ref="D182:D193"/>
    <mergeCell ref="C20:G25"/>
    <mergeCell ref="C38:G43"/>
    <mergeCell ref="C50:G55"/>
    <mergeCell ref="D26:D31"/>
    <mergeCell ref="C26:C31"/>
    <mergeCell ref="C32:C37"/>
    <mergeCell ref="E26:E31"/>
    <mergeCell ref="E44:E49"/>
    <mergeCell ref="F44:F49"/>
    <mergeCell ref="G44:G49"/>
    <mergeCell ref="AF324:AF325"/>
    <mergeCell ref="AF326:AF327"/>
    <mergeCell ref="AF328:AF329"/>
    <mergeCell ref="AF330:AF331"/>
    <mergeCell ref="AF316:AF317"/>
    <mergeCell ref="AF318:AF319"/>
    <mergeCell ref="AF320:AF321"/>
    <mergeCell ref="AF322:AF323"/>
    <mergeCell ref="AF308:AF309"/>
    <mergeCell ref="AF310:AF311"/>
    <mergeCell ref="AF312:AF313"/>
    <mergeCell ref="AF314:AF315"/>
    <mergeCell ref="AF300:AF301"/>
    <mergeCell ref="AF302:AF303"/>
    <mergeCell ref="AF304:AF305"/>
    <mergeCell ref="AF306:AF307"/>
    <mergeCell ref="AF292:AF293"/>
    <mergeCell ref="AF294:AF295"/>
    <mergeCell ref="AF296:AF297"/>
    <mergeCell ref="AF298:AF299"/>
    <mergeCell ref="AF284:AF285"/>
    <mergeCell ref="AF286:AF287"/>
    <mergeCell ref="AF288:AF289"/>
    <mergeCell ref="AF290:AF291"/>
    <mergeCell ref="AF276:AF277"/>
    <mergeCell ref="AF278:AF279"/>
    <mergeCell ref="AF280:AF281"/>
    <mergeCell ref="AF282:AF283"/>
    <mergeCell ref="AF268:AF269"/>
    <mergeCell ref="AF270:AF271"/>
    <mergeCell ref="AF272:AF273"/>
    <mergeCell ref="AF274:AF275"/>
    <mergeCell ref="AF260:AF261"/>
    <mergeCell ref="AF262:AF263"/>
    <mergeCell ref="AF264:AF265"/>
    <mergeCell ref="AF266:AF267"/>
    <mergeCell ref="AF252:AF253"/>
    <mergeCell ref="AF254:AF255"/>
    <mergeCell ref="AF256:AF257"/>
    <mergeCell ref="AF258:AF259"/>
    <mergeCell ref="AF244:AF245"/>
    <mergeCell ref="AF246:AF247"/>
    <mergeCell ref="AF248:AF249"/>
    <mergeCell ref="AF250:AF251"/>
    <mergeCell ref="AF236:AF237"/>
    <mergeCell ref="AF238:AF239"/>
    <mergeCell ref="AF240:AF241"/>
    <mergeCell ref="AF242:AF243"/>
    <mergeCell ref="AF228:AF229"/>
    <mergeCell ref="AF230:AF231"/>
    <mergeCell ref="AF232:AF233"/>
    <mergeCell ref="AF234:AF235"/>
    <mergeCell ref="AF220:AF221"/>
    <mergeCell ref="AF222:AF223"/>
    <mergeCell ref="AF224:AF225"/>
    <mergeCell ref="AF226:AF227"/>
    <mergeCell ref="AF212:AF213"/>
    <mergeCell ref="AF214:AF215"/>
    <mergeCell ref="AF216:AF217"/>
    <mergeCell ref="AF218:AF219"/>
    <mergeCell ref="AF204:AF205"/>
    <mergeCell ref="AF206:AF207"/>
    <mergeCell ref="AF208:AF209"/>
    <mergeCell ref="AF210:AF211"/>
    <mergeCell ref="AF196:AF197"/>
    <mergeCell ref="AF198:AF199"/>
    <mergeCell ref="AF200:AF201"/>
    <mergeCell ref="AF202:AF203"/>
    <mergeCell ref="AF188:AF189"/>
    <mergeCell ref="AF190:AF191"/>
    <mergeCell ref="AF192:AF193"/>
    <mergeCell ref="AF194:AF195"/>
    <mergeCell ref="AF180:AF181"/>
    <mergeCell ref="AF182:AF183"/>
    <mergeCell ref="AF184:AF185"/>
    <mergeCell ref="AF186:AF187"/>
    <mergeCell ref="AF172:AF173"/>
    <mergeCell ref="AF174:AF175"/>
    <mergeCell ref="AF176:AF177"/>
    <mergeCell ref="AF178:AF179"/>
    <mergeCell ref="AF164:AF165"/>
    <mergeCell ref="AF166:AF167"/>
    <mergeCell ref="AF168:AF169"/>
    <mergeCell ref="AF170:AF171"/>
    <mergeCell ref="AF156:AF157"/>
    <mergeCell ref="AF158:AF159"/>
    <mergeCell ref="AF160:AF161"/>
    <mergeCell ref="AF162:AF163"/>
    <mergeCell ref="AF148:AF149"/>
    <mergeCell ref="AF150:AF151"/>
    <mergeCell ref="AF152:AF153"/>
    <mergeCell ref="AF154:AF155"/>
    <mergeCell ref="AF140:AF141"/>
    <mergeCell ref="AF142:AF143"/>
    <mergeCell ref="AF144:AF145"/>
    <mergeCell ref="AF146:AF147"/>
    <mergeCell ref="AF132:AF133"/>
    <mergeCell ref="AF134:AF135"/>
    <mergeCell ref="AF136:AF137"/>
    <mergeCell ref="AF138:AF139"/>
    <mergeCell ref="AF124:AF125"/>
    <mergeCell ref="AF126:AF127"/>
    <mergeCell ref="AF128:AF129"/>
    <mergeCell ref="AF130:AF131"/>
    <mergeCell ref="AF116:AF117"/>
    <mergeCell ref="AF118:AF119"/>
    <mergeCell ref="AF120:AF121"/>
    <mergeCell ref="AF122:AF123"/>
    <mergeCell ref="AF108:AF109"/>
    <mergeCell ref="AF110:AF111"/>
    <mergeCell ref="AF112:AF113"/>
    <mergeCell ref="AF114:AF115"/>
    <mergeCell ref="AF100:AF101"/>
    <mergeCell ref="AF102:AF103"/>
    <mergeCell ref="AF104:AF105"/>
    <mergeCell ref="AF106:AF107"/>
    <mergeCell ref="AF92:AF93"/>
    <mergeCell ref="AF94:AF95"/>
    <mergeCell ref="AF96:AF97"/>
    <mergeCell ref="AF98:AF99"/>
    <mergeCell ref="AF84:AF85"/>
    <mergeCell ref="AF86:AF87"/>
    <mergeCell ref="AF88:AF89"/>
    <mergeCell ref="AF90:AF91"/>
    <mergeCell ref="AF76:AF77"/>
    <mergeCell ref="AF78:AF79"/>
    <mergeCell ref="AF80:AF81"/>
    <mergeCell ref="AF82:AF83"/>
    <mergeCell ref="AF68:AF69"/>
    <mergeCell ref="AF70:AF71"/>
    <mergeCell ref="AF72:AF73"/>
    <mergeCell ref="AF74:AF75"/>
    <mergeCell ref="AF60:AF61"/>
    <mergeCell ref="AF62:AF63"/>
    <mergeCell ref="AF64:AF65"/>
    <mergeCell ref="AF66:AF67"/>
    <mergeCell ref="AF52:AF53"/>
    <mergeCell ref="AF54:AF55"/>
    <mergeCell ref="AF56:AF57"/>
    <mergeCell ref="AF58:AF59"/>
    <mergeCell ref="AF44:AF45"/>
    <mergeCell ref="AF46:AF47"/>
    <mergeCell ref="AF48:AF49"/>
    <mergeCell ref="AF50:AF51"/>
    <mergeCell ref="AF36:AF37"/>
    <mergeCell ref="AF38:AF39"/>
    <mergeCell ref="AF40:AF41"/>
    <mergeCell ref="AF42:AF43"/>
    <mergeCell ref="AF28:AF29"/>
    <mergeCell ref="AF30:AF31"/>
    <mergeCell ref="AF32:AF33"/>
    <mergeCell ref="AF34:AF35"/>
    <mergeCell ref="AF20:AF21"/>
    <mergeCell ref="AF22:AF23"/>
    <mergeCell ref="AF24:AF25"/>
    <mergeCell ref="AF26:AF27"/>
    <mergeCell ref="AF10:AF12"/>
    <mergeCell ref="AF14:AF15"/>
    <mergeCell ref="AF16:AF17"/>
    <mergeCell ref="AF18:AF19"/>
    <mergeCell ref="Z324:Z325"/>
    <mergeCell ref="Z326:Z327"/>
    <mergeCell ref="Z328:Z329"/>
    <mergeCell ref="Z330:Z331"/>
    <mergeCell ref="Z316:Z317"/>
    <mergeCell ref="Z318:Z319"/>
    <mergeCell ref="Z320:Z321"/>
    <mergeCell ref="Z322:Z323"/>
    <mergeCell ref="Z308:Z309"/>
    <mergeCell ref="Z310:Z311"/>
    <mergeCell ref="Z312:Z313"/>
    <mergeCell ref="Z314:Z315"/>
    <mergeCell ref="Z300:Z301"/>
    <mergeCell ref="Z302:Z303"/>
    <mergeCell ref="Z304:Z305"/>
    <mergeCell ref="Z306:Z307"/>
    <mergeCell ref="Z292:Z293"/>
    <mergeCell ref="Z294:Z295"/>
    <mergeCell ref="Z296:Z297"/>
    <mergeCell ref="Z298:Z299"/>
    <mergeCell ref="Z284:Z285"/>
    <mergeCell ref="Z286:Z287"/>
    <mergeCell ref="Z288:Z289"/>
    <mergeCell ref="Z290:Z291"/>
    <mergeCell ref="Z276:Z277"/>
    <mergeCell ref="Z278:Z279"/>
    <mergeCell ref="Z280:Z281"/>
    <mergeCell ref="Z282:Z283"/>
    <mergeCell ref="Z268:Z269"/>
    <mergeCell ref="Z270:Z271"/>
    <mergeCell ref="Z272:Z273"/>
    <mergeCell ref="Z274:Z275"/>
    <mergeCell ref="Z260:Z261"/>
    <mergeCell ref="Z262:Z263"/>
    <mergeCell ref="Z264:Z265"/>
    <mergeCell ref="Z266:Z267"/>
    <mergeCell ref="Z252:Z253"/>
    <mergeCell ref="Z254:Z255"/>
    <mergeCell ref="Z256:Z257"/>
    <mergeCell ref="Z258:Z259"/>
    <mergeCell ref="Z244:Z245"/>
    <mergeCell ref="Z246:Z247"/>
    <mergeCell ref="Z248:Z249"/>
    <mergeCell ref="Z250:Z251"/>
    <mergeCell ref="Z236:Z237"/>
    <mergeCell ref="Z238:Z239"/>
    <mergeCell ref="Z240:Z241"/>
    <mergeCell ref="Z242:Z243"/>
    <mergeCell ref="Z228:Z229"/>
    <mergeCell ref="Z230:Z231"/>
    <mergeCell ref="Z232:Z233"/>
    <mergeCell ref="Z234:Z235"/>
    <mergeCell ref="Z220:Z221"/>
    <mergeCell ref="Z222:Z223"/>
    <mergeCell ref="Z224:Z225"/>
    <mergeCell ref="Z226:Z227"/>
    <mergeCell ref="Z212:Z213"/>
    <mergeCell ref="Z214:Z215"/>
    <mergeCell ref="Z216:Z217"/>
    <mergeCell ref="Z218:Z219"/>
    <mergeCell ref="Z204:Z205"/>
    <mergeCell ref="Z206:Z207"/>
    <mergeCell ref="Z208:Z209"/>
    <mergeCell ref="Z210:Z211"/>
    <mergeCell ref="Z196:Z197"/>
    <mergeCell ref="Z198:Z199"/>
    <mergeCell ref="Z200:Z201"/>
    <mergeCell ref="Z202:Z203"/>
    <mergeCell ref="Z188:Z189"/>
    <mergeCell ref="Z190:Z191"/>
    <mergeCell ref="Z192:Z193"/>
    <mergeCell ref="Z194:Z195"/>
    <mergeCell ref="Z180:Z181"/>
    <mergeCell ref="Z182:Z183"/>
    <mergeCell ref="Z184:Z185"/>
    <mergeCell ref="Z186:Z187"/>
    <mergeCell ref="Z172:Z173"/>
    <mergeCell ref="Z174:Z175"/>
    <mergeCell ref="Z176:Z177"/>
    <mergeCell ref="Z178:Z179"/>
    <mergeCell ref="Z164:Z165"/>
    <mergeCell ref="Z166:Z167"/>
    <mergeCell ref="Z168:Z169"/>
    <mergeCell ref="Z170:Z171"/>
    <mergeCell ref="Z156:Z157"/>
    <mergeCell ref="Z158:Z159"/>
    <mergeCell ref="Z160:Z161"/>
    <mergeCell ref="Z162:Z163"/>
    <mergeCell ref="Z148:Z149"/>
    <mergeCell ref="Z150:Z151"/>
    <mergeCell ref="Z152:Z153"/>
    <mergeCell ref="Z154:Z155"/>
    <mergeCell ref="Z140:Z141"/>
    <mergeCell ref="Z142:Z143"/>
    <mergeCell ref="Z144:Z145"/>
    <mergeCell ref="Z146:Z147"/>
    <mergeCell ref="Z132:Z133"/>
    <mergeCell ref="Z134:Z135"/>
    <mergeCell ref="Z136:Z137"/>
    <mergeCell ref="Z138:Z139"/>
    <mergeCell ref="Z124:Z125"/>
    <mergeCell ref="Z126:Z127"/>
    <mergeCell ref="Z128:Z129"/>
    <mergeCell ref="Z130:Z131"/>
    <mergeCell ref="Z116:Z117"/>
    <mergeCell ref="Z118:Z119"/>
    <mergeCell ref="Z120:Z121"/>
    <mergeCell ref="Z122:Z123"/>
    <mergeCell ref="Z108:Z109"/>
    <mergeCell ref="Z110:Z111"/>
    <mergeCell ref="Z112:Z113"/>
    <mergeCell ref="Z114:Z115"/>
    <mergeCell ref="Z100:Z101"/>
    <mergeCell ref="Z102:Z103"/>
    <mergeCell ref="Z104:Z105"/>
    <mergeCell ref="Z106:Z107"/>
    <mergeCell ref="Z92:Z93"/>
    <mergeCell ref="Z94:Z95"/>
    <mergeCell ref="Z96:Z97"/>
    <mergeCell ref="Z98:Z99"/>
    <mergeCell ref="Z84:Z85"/>
    <mergeCell ref="Z86:Z87"/>
    <mergeCell ref="Z88:Z89"/>
    <mergeCell ref="Z90:Z91"/>
    <mergeCell ref="Z76:Z77"/>
    <mergeCell ref="Z78:Z79"/>
    <mergeCell ref="Z80:Z81"/>
    <mergeCell ref="Z82:Z83"/>
    <mergeCell ref="Z68:Z69"/>
    <mergeCell ref="Z70:Z71"/>
    <mergeCell ref="Z72:Z73"/>
    <mergeCell ref="Z74:Z75"/>
    <mergeCell ref="Z60:Z61"/>
    <mergeCell ref="Z62:Z63"/>
    <mergeCell ref="Z64:Z65"/>
    <mergeCell ref="Z66:Z67"/>
    <mergeCell ref="Z52:Z53"/>
    <mergeCell ref="Z54:Z55"/>
    <mergeCell ref="Z56:Z57"/>
    <mergeCell ref="Z58:Z59"/>
    <mergeCell ref="Z44:Z45"/>
    <mergeCell ref="Z46:Z47"/>
    <mergeCell ref="Z48:Z49"/>
    <mergeCell ref="Z50:Z51"/>
    <mergeCell ref="Z36:Z37"/>
    <mergeCell ref="Z38:Z39"/>
    <mergeCell ref="Z40:Z41"/>
    <mergeCell ref="Z42:Z43"/>
    <mergeCell ref="Z28:Z29"/>
    <mergeCell ref="Z30:Z31"/>
    <mergeCell ref="Z32:Z33"/>
    <mergeCell ref="Z34:Z35"/>
    <mergeCell ref="Z20:Z21"/>
    <mergeCell ref="Z22:Z23"/>
    <mergeCell ref="Z24:Z25"/>
    <mergeCell ref="Z26:Z27"/>
    <mergeCell ref="Z10:Z12"/>
    <mergeCell ref="Z14:Z15"/>
    <mergeCell ref="Z16:Z17"/>
    <mergeCell ref="Z18:Z19"/>
    <mergeCell ref="A5:AE5"/>
    <mergeCell ref="AB1:AE1"/>
    <mergeCell ref="AB2:AE2"/>
    <mergeCell ref="AB3:AE3"/>
    <mergeCell ref="U9:Z9"/>
    <mergeCell ref="AE7:AF7"/>
    <mergeCell ref="AE328:AE329"/>
    <mergeCell ref="AA330:AA331"/>
    <mergeCell ref="AB330:AB331"/>
    <mergeCell ref="AC330:AC331"/>
    <mergeCell ref="AD330:AD331"/>
    <mergeCell ref="AE330:AE331"/>
    <mergeCell ref="AA328:AA329"/>
    <mergeCell ref="AB328:AB329"/>
    <mergeCell ref="AC328:AC329"/>
    <mergeCell ref="AD328:AD329"/>
    <mergeCell ref="AE324:AE325"/>
    <mergeCell ref="AA326:AA327"/>
    <mergeCell ref="AB326:AB327"/>
    <mergeCell ref="AC326:AC327"/>
    <mergeCell ref="AD326:AD327"/>
    <mergeCell ref="AE326:AE327"/>
    <mergeCell ref="AA324:AA325"/>
    <mergeCell ref="AB324:AB325"/>
    <mergeCell ref="AC324:AC325"/>
    <mergeCell ref="AD324:AD325"/>
    <mergeCell ref="AE320:AE321"/>
    <mergeCell ref="AA322:AA323"/>
    <mergeCell ref="AB322:AB323"/>
    <mergeCell ref="AC322:AC323"/>
    <mergeCell ref="AD322:AD323"/>
    <mergeCell ref="AE322:AE323"/>
    <mergeCell ref="AA320:AA321"/>
    <mergeCell ref="AB320:AB321"/>
    <mergeCell ref="AC320:AC321"/>
    <mergeCell ref="AD320:AD321"/>
    <mergeCell ref="AE316:AE317"/>
    <mergeCell ref="AA318:AA319"/>
    <mergeCell ref="AB318:AB319"/>
    <mergeCell ref="AC318:AC319"/>
    <mergeCell ref="AD318:AD319"/>
    <mergeCell ref="AE318:AE319"/>
    <mergeCell ref="AA316:AA317"/>
    <mergeCell ref="AB316:AB317"/>
    <mergeCell ref="AC316:AC317"/>
    <mergeCell ref="AD316:AD317"/>
    <mergeCell ref="AE312:AE313"/>
    <mergeCell ref="AA314:AA315"/>
    <mergeCell ref="AB314:AB315"/>
    <mergeCell ref="AC314:AC315"/>
    <mergeCell ref="AD314:AD315"/>
    <mergeCell ref="AE314:AE315"/>
    <mergeCell ref="AA312:AA313"/>
    <mergeCell ref="AB312:AB313"/>
    <mergeCell ref="AC312:AC313"/>
    <mergeCell ref="AD312:AD313"/>
    <mergeCell ref="AE308:AE309"/>
    <mergeCell ref="AA310:AA311"/>
    <mergeCell ref="AB310:AB311"/>
    <mergeCell ref="AC310:AC311"/>
    <mergeCell ref="AD310:AD311"/>
    <mergeCell ref="AE310:AE311"/>
    <mergeCell ref="AA308:AA309"/>
    <mergeCell ref="AB308:AB309"/>
    <mergeCell ref="AC308:AC309"/>
    <mergeCell ref="AD308:AD309"/>
    <mergeCell ref="AE304:AE305"/>
    <mergeCell ref="AA306:AA307"/>
    <mergeCell ref="AB306:AB307"/>
    <mergeCell ref="AC306:AC307"/>
    <mergeCell ref="AD306:AD307"/>
    <mergeCell ref="AE306:AE307"/>
    <mergeCell ref="AA304:AA305"/>
    <mergeCell ref="AB304:AB305"/>
    <mergeCell ref="AC304:AC305"/>
    <mergeCell ref="AD304:AD305"/>
    <mergeCell ref="AE300:AE301"/>
    <mergeCell ref="AA302:AA303"/>
    <mergeCell ref="AB302:AB303"/>
    <mergeCell ref="AC302:AC303"/>
    <mergeCell ref="AD302:AD303"/>
    <mergeCell ref="AE302:AE303"/>
    <mergeCell ref="AA300:AA301"/>
    <mergeCell ref="AB300:AB301"/>
    <mergeCell ref="AC300:AC301"/>
    <mergeCell ref="AD300:AD301"/>
    <mergeCell ref="AE296:AE297"/>
    <mergeCell ref="AA298:AA299"/>
    <mergeCell ref="AB298:AB299"/>
    <mergeCell ref="AC298:AC299"/>
    <mergeCell ref="AD298:AD299"/>
    <mergeCell ref="AE298:AE299"/>
    <mergeCell ref="AA296:AA297"/>
    <mergeCell ref="AB296:AB297"/>
    <mergeCell ref="AC296:AC297"/>
    <mergeCell ref="AD296:AD297"/>
    <mergeCell ref="AE292:AE293"/>
    <mergeCell ref="AA294:AA295"/>
    <mergeCell ref="AB294:AB295"/>
    <mergeCell ref="AC294:AC295"/>
    <mergeCell ref="AD294:AD295"/>
    <mergeCell ref="AE294:AE295"/>
    <mergeCell ref="AA292:AA293"/>
    <mergeCell ref="AB292:AB293"/>
    <mergeCell ref="AC292:AC293"/>
    <mergeCell ref="AD292:AD293"/>
    <mergeCell ref="AE288:AE289"/>
    <mergeCell ref="AA290:AA291"/>
    <mergeCell ref="AB290:AB291"/>
    <mergeCell ref="AC290:AC291"/>
    <mergeCell ref="AD290:AD291"/>
    <mergeCell ref="AE290:AE291"/>
    <mergeCell ref="AA288:AA289"/>
    <mergeCell ref="AB288:AB289"/>
    <mergeCell ref="AC288:AC289"/>
    <mergeCell ref="AD288:AD289"/>
    <mergeCell ref="AE284:AE285"/>
    <mergeCell ref="AA286:AA287"/>
    <mergeCell ref="AB286:AB287"/>
    <mergeCell ref="AC286:AC287"/>
    <mergeCell ref="AD286:AD287"/>
    <mergeCell ref="AE286:AE287"/>
    <mergeCell ref="AA284:AA285"/>
    <mergeCell ref="AB284:AB285"/>
    <mergeCell ref="AC284:AC285"/>
    <mergeCell ref="AD284:AD285"/>
    <mergeCell ref="AE280:AE281"/>
    <mergeCell ref="AA282:AA283"/>
    <mergeCell ref="AB282:AB283"/>
    <mergeCell ref="AC282:AC283"/>
    <mergeCell ref="AD282:AD283"/>
    <mergeCell ref="AE282:AE283"/>
    <mergeCell ref="AA280:AA281"/>
    <mergeCell ref="AB280:AB281"/>
    <mergeCell ref="AC280:AC281"/>
    <mergeCell ref="AD280:AD281"/>
    <mergeCell ref="AE276:AE277"/>
    <mergeCell ref="AA278:AA279"/>
    <mergeCell ref="AB278:AB279"/>
    <mergeCell ref="AC278:AC279"/>
    <mergeCell ref="AD278:AD279"/>
    <mergeCell ref="AE278:AE279"/>
    <mergeCell ref="AA276:AA277"/>
    <mergeCell ref="AB276:AB277"/>
    <mergeCell ref="AC276:AC277"/>
    <mergeCell ref="AD276:AD277"/>
    <mergeCell ref="AE272:AE273"/>
    <mergeCell ref="AA274:AA275"/>
    <mergeCell ref="AB274:AB275"/>
    <mergeCell ref="AC274:AC275"/>
    <mergeCell ref="AD274:AD275"/>
    <mergeCell ref="AE274:AE275"/>
    <mergeCell ref="AA272:AA273"/>
    <mergeCell ref="AB272:AB273"/>
    <mergeCell ref="AC272:AC273"/>
    <mergeCell ref="AD272:AD273"/>
    <mergeCell ref="AE268:AE269"/>
    <mergeCell ref="AA270:AA271"/>
    <mergeCell ref="AB270:AB271"/>
    <mergeCell ref="AC270:AC271"/>
    <mergeCell ref="AD270:AD271"/>
    <mergeCell ref="AE270:AE271"/>
    <mergeCell ref="AA268:AA269"/>
    <mergeCell ref="AB268:AB269"/>
    <mergeCell ref="AC268:AC269"/>
    <mergeCell ref="AD268:AD269"/>
    <mergeCell ref="AE264:AE265"/>
    <mergeCell ref="AA266:AA267"/>
    <mergeCell ref="AB266:AB267"/>
    <mergeCell ref="AC266:AC267"/>
    <mergeCell ref="AD266:AD267"/>
    <mergeCell ref="AE266:AE267"/>
    <mergeCell ref="AA264:AA265"/>
    <mergeCell ref="AB264:AB265"/>
    <mergeCell ref="AC264:AC265"/>
    <mergeCell ref="AD264:AD265"/>
    <mergeCell ref="AE260:AE261"/>
    <mergeCell ref="AA262:AA263"/>
    <mergeCell ref="AB262:AB263"/>
    <mergeCell ref="AC262:AC263"/>
    <mergeCell ref="AD262:AD263"/>
    <mergeCell ref="AE262:AE263"/>
    <mergeCell ref="AA260:AA261"/>
    <mergeCell ref="AB260:AB261"/>
    <mergeCell ref="AC260:AC261"/>
    <mergeCell ref="AD260:AD261"/>
    <mergeCell ref="AE256:AE257"/>
    <mergeCell ref="AA258:AA259"/>
    <mergeCell ref="AB258:AB259"/>
    <mergeCell ref="AC258:AC259"/>
    <mergeCell ref="AD258:AD259"/>
    <mergeCell ref="AE258:AE259"/>
    <mergeCell ref="AA256:AA257"/>
    <mergeCell ref="AB256:AB257"/>
    <mergeCell ref="AC256:AC257"/>
    <mergeCell ref="AD256:AD257"/>
    <mergeCell ref="AE252:AE253"/>
    <mergeCell ref="AA254:AA255"/>
    <mergeCell ref="AB254:AB255"/>
    <mergeCell ref="AC254:AC255"/>
    <mergeCell ref="AD254:AD255"/>
    <mergeCell ref="AE254:AE255"/>
    <mergeCell ref="AA252:AA253"/>
    <mergeCell ref="AB252:AB253"/>
    <mergeCell ref="AC252:AC253"/>
    <mergeCell ref="AD252:AD253"/>
    <mergeCell ref="AE248:AE249"/>
    <mergeCell ref="AA250:AA251"/>
    <mergeCell ref="AB250:AB251"/>
    <mergeCell ref="AC250:AC251"/>
    <mergeCell ref="AD250:AD251"/>
    <mergeCell ref="AE250:AE251"/>
    <mergeCell ref="AA248:AA249"/>
    <mergeCell ref="AB248:AB249"/>
    <mergeCell ref="AC248:AC249"/>
    <mergeCell ref="AD248:AD249"/>
    <mergeCell ref="AE244:AE245"/>
    <mergeCell ref="AA246:AA247"/>
    <mergeCell ref="AB246:AB247"/>
    <mergeCell ref="AC246:AC247"/>
    <mergeCell ref="AD246:AD247"/>
    <mergeCell ref="AE246:AE247"/>
    <mergeCell ref="AA244:AA245"/>
    <mergeCell ref="AB244:AB245"/>
    <mergeCell ref="AC244:AC245"/>
    <mergeCell ref="AD244:AD245"/>
    <mergeCell ref="AE240:AE241"/>
    <mergeCell ref="AA242:AA243"/>
    <mergeCell ref="AB242:AB243"/>
    <mergeCell ref="AC242:AC243"/>
    <mergeCell ref="AD242:AD243"/>
    <mergeCell ref="AE242:AE243"/>
    <mergeCell ref="AA240:AA241"/>
    <mergeCell ref="AB240:AB241"/>
    <mergeCell ref="AC240:AC241"/>
    <mergeCell ref="AD240:AD241"/>
    <mergeCell ref="AE236:AE237"/>
    <mergeCell ref="AA238:AA239"/>
    <mergeCell ref="AB238:AB239"/>
    <mergeCell ref="AC238:AC239"/>
    <mergeCell ref="AD238:AD239"/>
    <mergeCell ref="AE238:AE239"/>
    <mergeCell ref="AA236:AA237"/>
    <mergeCell ref="AB236:AB237"/>
    <mergeCell ref="AC236:AC237"/>
    <mergeCell ref="AD236:AD237"/>
    <mergeCell ref="AE232:AE233"/>
    <mergeCell ref="AA234:AA235"/>
    <mergeCell ref="AB234:AB235"/>
    <mergeCell ref="AC234:AC235"/>
    <mergeCell ref="AD234:AD235"/>
    <mergeCell ref="AE234:AE235"/>
    <mergeCell ref="AA232:AA233"/>
    <mergeCell ref="AB232:AB233"/>
    <mergeCell ref="AC232:AC233"/>
    <mergeCell ref="AD232:AD233"/>
    <mergeCell ref="AE228:AE229"/>
    <mergeCell ref="AA230:AA231"/>
    <mergeCell ref="AB230:AB231"/>
    <mergeCell ref="AC230:AC231"/>
    <mergeCell ref="AD230:AD231"/>
    <mergeCell ref="AE230:AE231"/>
    <mergeCell ref="AA228:AA229"/>
    <mergeCell ref="AB228:AB229"/>
    <mergeCell ref="AC228:AC229"/>
    <mergeCell ref="AD228:AD229"/>
    <mergeCell ref="AE224:AE225"/>
    <mergeCell ref="AA226:AA227"/>
    <mergeCell ref="AB226:AB227"/>
    <mergeCell ref="AC226:AC227"/>
    <mergeCell ref="AD226:AD227"/>
    <mergeCell ref="AE226:AE227"/>
    <mergeCell ref="AA224:AA225"/>
    <mergeCell ref="AB224:AB225"/>
    <mergeCell ref="AC224:AC225"/>
    <mergeCell ref="AD224:AD225"/>
    <mergeCell ref="AE220:AE221"/>
    <mergeCell ref="AA222:AA223"/>
    <mergeCell ref="AB222:AB223"/>
    <mergeCell ref="AC222:AC223"/>
    <mergeCell ref="AD222:AD223"/>
    <mergeCell ref="AE222:AE223"/>
    <mergeCell ref="AA220:AA221"/>
    <mergeCell ref="AB220:AB221"/>
    <mergeCell ref="AC220:AC221"/>
    <mergeCell ref="AD220:AD221"/>
    <mergeCell ref="AE216:AE217"/>
    <mergeCell ref="AA218:AA219"/>
    <mergeCell ref="AB218:AB219"/>
    <mergeCell ref="AC218:AC219"/>
    <mergeCell ref="AD218:AD219"/>
    <mergeCell ref="AE218:AE219"/>
    <mergeCell ref="AA216:AA217"/>
    <mergeCell ref="AB216:AB217"/>
    <mergeCell ref="AC216:AC217"/>
    <mergeCell ref="AD216:AD217"/>
    <mergeCell ref="AE212:AE213"/>
    <mergeCell ref="AA214:AA215"/>
    <mergeCell ref="AB214:AB215"/>
    <mergeCell ref="AC214:AC215"/>
    <mergeCell ref="AD214:AD215"/>
    <mergeCell ref="AE214:AE215"/>
    <mergeCell ref="AA212:AA213"/>
    <mergeCell ref="AB212:AB213"/>
    <mergeCell ref="AC212:AC213"/>
    <mergeCell ref="AD212:AD213"/>
    <mergeCell ref="AE208:AE209"/>
    <mergeCell ref="AA210:AA211"/>
    <mergeCell ref="AB210:AB211"/>
    <mergeCell ref="AC210:AC211"/>
    <mergeCell ref="AD210:AD211"/>
    <mergeCell ref="AE210:AE211"/>
    <mergeCell ref="AA208:AA209"/>
    <mergeCell ref="AB208:AB209"/>
    <mergeCell ref="AC208:AC209"/>
    <mergeCell ref="AD208:AD209"/>
    <mergeCell ref="AE204:AE205"/>
    <mergeCell ref="AA206:AA207"/>
    <mergeCell ref="AB206:AB207"/>
    <mergeCell ref="AC206:AC207"/>
    <mergeCell ref="AD206:AD207"/>
    <mergeCell ref="AE206:AE207"/>
    <mergeCell ref="AA204:AA205"/>
    <mergeCell ref="AB204:AB205"/>
    <mergeCell ref="AC204:AC205"/>
    <mergeCell ref="AD204:AD205"/>
    <mergeCell ref="AE200:AE201"/>
    <mergeCell ref="AA202:AA203"/>
    <mergeCell ref="AB202:AB203"/>
    <mergeCell ref="AC202:AC203"/>
    <mergeCell ref="AD202:AD203"/>
    <mergeCell ref="AE202:AE203"/>
    <mergeCell ref="AA200:AA201"/>
    <mergeCell ref="AB200:AB201"/>
    <mergeCell ref="AC200:AC201"/>
    <mergeCell ref="AD200:AD201"/>
    <mergeCell ref="AE196:AE197"/>
    <mergeCell ref="AA198:AA199"/>
    <mergeCell ref="AB198:AB199"/>
    <mergeCell ref="AC198:AC199"/>
    <mergeCell ref="AD198:AD199"/>
    <mergeCell ref="AE198:AE199"/>
    <mergeCell ref="AA196:AA197"/>
    <mergeCell ref="AB196:AB197"/>
    <mergeCell ref="AC196:AC197"/>
    <mergeCell ref="AD196:AD197"/>
    <mergeCell ref="AE192:AE193"/>
    <mergeCell ref="AA194:AA195"/>
    <mergeCell ref="AB194:AB195"/>
    <mergeCell ref="AC194:AC195"/>
    <mergeCell ref="AD194:AD195"/>
    <mergeCell ref="AE194:AE195"/>
    <mergeCell ref="AA192:AA193"/>
    <mergeCell ref="AB192:AB193"/>
    <mergeCell ref="AC192:AC193"/>
    <mergeCell ref="AD192:AD193"/>
    <mergeCell ref="AE188:AE189"/>
    <mergeCell ref="AA190:AA191"/>
    <mergeCell ref="AB190:AB191"/>
    <mergeCell ref="AC190:AC191"/>
    <mergeCell ref="AD190:AD191"/>
    <mergeCell ref="AE190:AE191"/>
    <mergeCell ref="AA188:AA189"/>
    <mergeCell ref="AB188:AB189"/>
    <mergeCell ref="AC188:AC189"/>
    <mergeCell ref="AD188:AD189"/>
    <mergeCell ref="AE184:AE185"/>
    <mergeCell ref="AA186:AA187"/>
    <mergeCell ref="AB186:AB187"/>
    <mergeCell ref="AC186:AC187"/>
    <mergeCell ref="AD186:AD187"/>
    <mergeCell ref="AE186:AE187"/>
    <mergeCell ref="AA184:AA185"/>
    <mergeCell ref="AB184:AB185"/>
    <mergeCell ref="AC184:AC185"/>
    <mergeCell ref="AD184:AD185"/>
    <mergeCell ref="AE180:AE181"/>
    <mergeCell ref="AA182:AA183"/>
    <mergeCell ref="AB182:AB183"/>
    <mergeCell ref="AC182:AC183"/>
    <mergeCell ref="AD182:AD183"/>
    <mergeCell ref="AE182:AE183"/>
    <mergeCell ref="AA180:AA181"/>
    <mergeCell ref="AB180:AB181"/>
    <mergeCell ref="AC180:AC181"/>
    <mergeCell ref="AD180:AD181"/>
    <mergeCell ref="AE176:AE177"/>
    <mergeCell ref="AA178:AA179"/>
    <mergeCell ref="AB178:AB179"/>
    <mergeCell ref="AC178:AC179"/>
    <mergeCell ref="AD178:AD179"/>
    <mergeCell ref="AE178:AE179"/>
    <mergeCell ref="AA176:AA177"/>
    <mergeCell ref="AB176:AB177"/>
    <mergeCell ref="AC176:AC177"/>
    <mergeCell ref="AD176:AD177"/>
    <mergeCell ref="AE172:AE173"/>
    <mergeCell ref="AA174:AA175"/>
    <mergeCell ref="AB174:AB175"/>
    <mergeCell ref="AC174:AC175"/>
    <mergeCell ref="AD174:AD175"/>
    <mergeCell ref="AE174:AE175"/>
    <mergeCell ref="AA172:AA173"/>
    <mergeCell ref="AB172:AB173"/>
    <mergeCell ref="AC172:AC173"/>
    <mergeCell ref="AD172:AD173"/>
    <mergeCell ref="AE168:AE169"/>
    <mergeCell ref="AA170:AA171"/>
    <mergeCell ref="AB170:AB171"/>
    <mergeCell ref="AC170:AC171"/>
    <mergeCell ref="AD170:AD171"/>
    <mergeCell ref="AE170:AE171"/>
    <mergeCell ref="AA168:AA169"/>
    <mergeCell ref="AB168:AB169"/>
    <mergeCell ref="AC168:AC169"/>
    <mergeCell ref="AD168:AD169"/>
    <mergeCell ref="AE164:AE165"/>
    <mergeCell ref="AA166:AA167"/>
    <mergeCell ref="AB166:AB167"/>
    <mergeCell ref="AC166:AC167"/>
    <mergeCell ref="AD166:AD167"/>
    <mergeCell ref="AE166:AE167"/>
    <mergeCell ref="AA164:AA165"/>
    <mergeCell ref="AB164:AB165"/>
    <mergeCell ref="AC164:AC165"/>
    <mergeCell ref="AD164:AD165"/>
    <mergeCell ref="AE160:AE161"/>
    <mergeCell ref="AA162:AA163"/>
    <mergeCell ref="AB162:AB163"/>
    <mergeCell ref="AC162:AC163"/>
    <mergeCell ref="AD162:AD163"/>
    <mergeCell ref="AE162:AE163"/>
    <mergeCell ref="AA160:AA161"/>
    <mergeCell ref="AB160:AB161"/>
    <mergeCell ref="AC160:AC161"/>
    <mergeCell ref="AD160:AD161"/>
    <mergeCell ref="AE156:AE157"/>
    <mergeCell ref="AA158:AA159"/>
    <mergeCell ref="AB158:AB159"/>
    <mergeCell ref="AC158:AC159"/>
    <mergeCell ref="AD158:AD159"/>
    <mergeCell ref="AE158:AE159"/>
    <mergeCell ref="AA156:AA157"/>
    <mergeCell ref="AB156:AB157"/>
    <mergeCell ref="AC156:AC157"/>
    <mergeCell ref="AD156:AD157"/>
    <mergeCell ref="AE152:AE153"/>
    <mergeCell ref="AA154:AA155"/>
    <mergeCell ref="AB154:AB155"/>
    <mergeCell ref="AC154:AC155"/>
    <mergeCell ref="AD154:AD155"/>
    <mergeCell ref="AE154:AE155"/>
    <mergeCell ref="AA152:AA153"/>
    <mergeCell ref="AB152:AB153"/>
    <mergeCell ref="AC152:AC153"/>
    <mergeCell ref="AD152:AD153"/>
    <mergeCell ref="AE148:AE149"/>
    <mergeCell ref="AA150:AA151"/>
    <mergeCell ref="AB150:AB151"/>
    <mergeCell ref="AC150:AC151"/>
    <mergeCell ref="AD150:AD151"/>
    <mergeCell ref="AE150:AE151"/>
    <mergeCell ref="AA148:AA149"/>
    <mergeCell ref="AB148:AB149"/>
    <mergeCell ref="AC148:AC149"/>
    <mergeCell ref="AD148:AD149"/>
    <mergeCell ref="AE144:AE145"/>
    <mergeCell ref="AA146:AA147"/>
    <mergeCell ref="AB146:AB147"/>
    <mergeCell ref="AC146:AC147"/>
    <mergeCell ref="AD146:AD147"/>
    <mergeCell ref="AE146:AE147"/>
    <mergeCell ref="AA144:AA145"/>
    <mergeCell ref="AB144:AB145"/>
    <mergeCell ref="AC144:AC145"/>
    <mergeCell ref="AD144:AD145"/>
    <mergeCell ref="AE140:AE141"/>
    <mergeCell ref="AA142:AA143"/>
    <mergeCell ref="AB142:AB143"/>
    <mergeCell ref="AC142:AC143"/>
    <mergeCell ref="AD142:AD143"/>
    <mergeCell ref="AE142:AE143"/>
    <mergeCell ref="AA140:AA141"/>
    <mergeCell ref="AB140:AB141"/>
    <mergeCell ref="AC140:AC141"/>
    <mergeCell ref="AD140:AD141"/>
    <mergeCell ref="AE136:AE137"/>
    <mergeCell ref="AA138:AA139"/>
    <mergeCell ref="AB138:AB139"/>
    <mergeCell ref="AC138:AC139"/>
    <mergeCell ref="AD138:AD139"/>
    <mergeCell ref="AE138:AE139"/>
    <mergeCell ref="AA136:AA137"/>
    <mergeCell ref="AB136:AB137"/>
    <mergeCell ref="AC136:AC137"/>
    <mergeCell ref="AD136:AD137"/>
    <mergeCell ref="AE132:AE133"/>
    <mergeCell ref="AA134:AA135"/>
    <mergeCell ref="AB134:AB135"/>
    <mergeCell ref="AC134:AC135"/>
    <mergeCell ref="AD134:AD135"/>
    <mergeCell ref="AE134:AE135"/>
    <mergeCell ref="AA132:AA133"/>
    <mergeCell ref="AB132:AB133"/>
    <mergeCell ref="AC132:AC133"/>
    <mergeCell ref="AD132:AD133"/>
    <mergeCell ref="AE128:AE129"/>
    <mergeCell ref="AA130:AA131"/>
    <mergeCell ref="AB130:AB131"/>
    <mergeCell ref="AC130:AC131"/>
    <mergeCell ref="AD130:AD131"/>
    <mergeCell ref="AE130:AE131"/>
    <mergeCell ref="AA128:AA129"/>
    <mergeCell ref="AB128:AB129"/>
    <mergeCell ref="AC128:AC129"/>
    <mergeCell ref="AD128:AD129"/>
    <mergeCell ref="AE124:AE125"/>
    <mergeCell ref="AA126:AA127"/>
    <mergeCell ref="AB126:AB127"/>
    <mergeCell ref="AC126:AC127"/>
    <mergeCell ref="AD126:AD127"/>
    <mergeCell ref="AE126:AE127"/>
    <mergeCell ref="AA124:AA125"/>
    <mergeCell ref="AB124:AB125"/>
    <mergeCell ref="AC124:AC125"/>
    <mergeCell ref="AD124:AD125"/>
    <mergeCell ref="AE120:AE121"/>
    <mergeCell ref="AA122:AA123"/>
    <mergeCell ref="AB122:AB123"/>
    <mergeCell ref="AC122:AC123"/>
    <mergeCell ref="AD122:AD123"/>
    <mergeCell ref="AE122:AE123"/>
    <mergeCell ref="AA120:AA121"/>
    <mergeCell ref="AB120:AB121"/>
    <mergeCell ref="AC120:AC121"/>
    <mergeCell ref="AD120:AD121"/>
    <mergeCell ref="AE116:AE117"/>
    <mergeCell ref="AA118:AA119"/>
    <mergeCell ref="AB118:AB119"/>
    <mergeCell ref="AC118:AC119"/>
    <mergeCell ref="AD118:AD119"/>
    <mergeCell ref="AE118:AE119"/>
    <mergeCell ref="AA116:AA117"/>
    <mergeCell ref="AB116:AB117"/>
    <mergeCell ref="AC116:AC117"/>
    <mergeCell ref="AD116:AD117"/>
    <mergeCell ref="AE112:AE113"/>
    <mergeCell ref="AA114:AA115"/>
    <mergeCell ref="AB114:AB115"/>
    <mergeCell ref="AC114:AC115"/>
    <mergeCell ref="AD114:AD115"/>
    <mergeCell ref="AE114:AE115"/>
    <mergeCell ref="AA112:AA113"/>
    <mergeCell ref="AB112:AB113"/>
    <mergeCell ref="AC112:AC113"/>
    <mergeCell ref="AD112:AD113"/>
    <mergeCell ref="AE108:AE109"/>
    <mergeCell ref="AA110:AA111"/>
    <mergeCell ref="AB110:AB111"/>
    <mergeCell ref="AC110:AC111"/>
    <mergeCell ref="AD110:AD111"/>
    <mergeCell ref="AE110:AE111"/>
    <mergeCell ref="AA108:AA109"/>
    <mergeCell ref="AB108:AB109"/>
    <mergeCell ref="AC108:AC109"/>
    <mergeCell ref="AD108:AD109"/>
    <mergeCell ref="AE104:AE105"/>
    <mergeCell ref="AA106:AA107"/>
    <mergeCell ref="AB106:AB107"/>
    <mergeCell ref="AC106:AC107"/>
    <mergeCell ref="AD106:AD107"/>
    <mergeCell ref="AE106:AE107"/>
    <mergeCell ref="AA104:AA105"/>
    <mergeCell ref="AB104:AB105"/>
    <mergeCell ref="AC104:AC105"/>
    <mergeCell ref="AD104:AD105"/>
    <mergeCell ref="AE100:AE101"/>
    <mergeCell ref="AA102:AA103"/>
    <mergeCell ref="AB102:AB103"/>
    <mergeCell ref="AC102:AC103"/>
    <mergeCell ref="AD102:AD103"/>
    <mergeCell ref="AE102:AE103"/>
    <mergeCell ref="AA100:AA101"/>
    <mergeCell ref="AB100:AB101"/>
    <mergeCell ref="AC100:AC101"/>
    <mergeCell ref="AD100:AD101"/>
    <mergeCell ref="AE96:AE97"/>
    <mergeCell ref="AA98:AA99"/>
    <mergeCell ref="AB98:AB99"/>
    <mergeCell ref="AC98:AC99"/>
    <mergeCell ref="AD98:AD99"/>
    <mergeCell ref="AE98:AE99"/>
    <mergeCell ref="AA96:AA97"/>
    <mergeCell ref="AB96:AB97"/>
    <mergeCell ref="AC96:AC97"/>
    <mergeCell ref="AD96:AD97"/>
    <mergeCell ref="AE92:AE93"/>
    <mergeCell ref="AA94:AA95"/>
    <mergeCell ref="AB94:AB95"/>
    <mergeCell ref="AC94:AC95"/>
    <mergeCell ref="AD94:AD95"/>
    <mergeCell ref="AE94:AE95"/>
    <mergeCell ref="AA92:AA93"/>
    <mergeCell ref="AB92:AB93"/>
    <mergeCell ref="AC92:AC93"/>
    <mergeCell ref="AD92:AD93"/>
    <mergeCell ref="AE88:AE89"/>
    <mergeCell ref="AA90:AA91"/>
    <mergeCell ref="AB90:AB91"/>
    <mergeCell ref="AC90:AC91"/>
    <mergeCell ref="AD90:AD91"/>
    <mergeCell ref="AE90:AE91"/>
    <mergeCell ref="AA88:AA89"/>
    <mergeCell ref="AB88:AB89"/>
    <mergeCell ref="AC88:AC89"/>
    <mergeCell ref="AD88:AD89"/>
    <mergeCell ref="AE84:AE85"/>
    <mergeCell ref="AA86:AA87"/>
    <mergeCell ref="AB86:AB87"/>
    <mergeCell ref="AC86:AC87"/>
    <mergeCell ref="AD86:AD87"/>
    <mergeCell ref="AE86:AE87"/>
    <mergeCell ref="AA84:AA85"/>
    <mergeCell ref="AB84:AB85"/>
    <mergeCell ref="AC84:AC85"/>
    <mergeCell ref="AD84:AD85"/>
    <mergeCell ref="AE80:AE81"/>
    <mergeCell ref="AA82:AA83"/>
    <mergeCell ref="AB82:AB83"/>
    <mergeCell ref="AC82:AC83"/>
    <mergeCell ref="AD82:AD83"/>
    <mergeCell ref="AE82:AE83"/>
    <mergeCell ref="AA80:AA81"/>
    <mergeCell ref="AB80:AB81"/>
    <mergeCell ref="AC80:AC81"/>
    <mergeCell ref="AD80:AD81"/>
    <mergeCell ref="AE76:AE77"/>
    <mergeCell ref="AA78:AA79"/>
    <mergeCell ref="AB78:AB79"/>
    <mergeCell ref="AC78:AC79"/>
    <mergeCell ref="AD78:AD79"/>
    <mergeCell ref="AE78:AE79"/>
    <mergeCell ref="AA76:AA77"/>
    <mergeCell ref="AB76:AB77"/>
    <mergeCell ref="AC76:AC77"/>
    <mergeCell ref="AD76:AD77"/>
    <mergeCell ref="AE72:AE73"/>
    <mergeCell ref="AA74:AA75"/>
    <mergeCell ref="AB74:AB75"/>
    <mergeCell ref="AC74:AC75"/>
    <mergeCell ref="AD74:AD75"/>
    <mergeCell ref="AE74:AE75"/>
    <mergeCell ref="AA72:AA73"/>
    <mergeCell ref="AB72:AB73"/>
    <mergeCell ref="AC72:AC73"/>
    <mergeCell ref="AD72:AD73"/>
    <mergeCell ref="AE68:AE69"/>
    <mergeCell ref="AA70:AA71"/>
    <mergeCell ref="AB70:AB71"/>
    <mergeCell ref="AC70:AC71"/>
    <mergeCell ref="AD70:AD71"/>
    <mergeCell ref="AE70:AE71"/>
    <mergeCell ref="AA68:AA69"/>
    <mergeCell ref="AB68:AB69"/>
    <mergeCell ref="AC68:AC69"/>
    <mergeCell ref="AD68:AD69"/>
    <mergeCell ref="AE64:AE65"/>
    <mergeCell ref="AA66:AA67"/>
    <mergeCell ref="AB66:AB67"/>
    <mergeCell ref="AC66:AC67"/>
    <mergeCell ref="AD66:AD67"/>
    <mergeCell ref="AE66:AE67"/>
    <mergeCell ref="AA64:AA65"/>
    <mergeCell ref="AB64:AB65"/>
    <mergeCell ref="AC64:AC65"/>
    <mergeCell ref="AD64:AD65"/>
    <mergeCell ref="AE60:AE61"/>
    <mergeCell ref="AA62:AA63"/>
    <mergeCell ref="AB62:AB63"/>
    <mergeCell ref="AC62:AC63"/>
    <mergeCell ref="AD62:AD63"/>
    <mergeCell ref="AE62:AE63"/>
    <mergeCell ref="AA60:AA61"/>
    <mergeCell ref="AB60:AB61"/>
    <mergeCell ref="AC60:AC61"/>
    <mergeCell ref="AD60:AD61"/>
    <mergeCell ref="AE56:AE57"/>
    <mergeCell ref="AA58:AA59"/>
    <mergeCell ref="AB58:AB59"/>
    <mergeCell ref="AC58:AC59"/>
    <mergeCell ref="AD58:AD59"/>
    <mergeCell ref="AE58:AE59"/>
    <mergeCell ref="AA56:AA57"/>
    <mergeCell ref="AB56:AB57"/>
    <mergeCell ref="AC56:AC57"/>
    <mergeCell ref="AD56:AD57"/>
    <mergeCell ref="AE52:AE53"/>
    <mergeCell ref="AA54:AA55"/>
    <mergeCell ref="AB54:AB55"/>
    <mergeCell ref="AC54:AC55"/>
    <mergeCell ref="AD54:AD55"/>
    <mergeCell ref="AE54:AE55"/>
    <mergeCell ref="AA52:AA53"/>
    <mergeCell ref="AB52:AB53"/>
    <mergeCell ref="AC52:AC53"/>
    <mergeCell ref="AD52:AD53"/>
    <mergeCell ref="AE48:AE49"/>
    <mergeCell ref="AA50:AA51"/>
    <mergeCell ref="AB50:AB51"/>
    <mergeCell ref="AC50:AC51"/>
    <mergeCell ref="AD50:AD51"/>
    <mergeCell ref="AE50:AE51"/>
    <mergeCell ref="AA48:AA49"/>
    <mergeCell ref="AB48:AB49"/>
    <mergeCell ref="AC48:AC49"/>
    <mergeCell ref="AD48:AD49"/>
    <mergeCell ref="AE44:AE45"/>
    <mergeCell ref="AA46:AA47"/>
    <mergeCell ref="AB46:AB47"/>
    <mergeCell ref="AC46:AC47"/>
    <mergeCell ref="AD46:AD47"/>
    <mergeCell ref="AE46:AE47"/>
    <mergeCell ref="AA44:AA45"/>
    <mergeCell ref="AB44:AB45"/>
    <mergeCell ref="AC44:AC45"/>
    <mergeCell ref="AD44:AD45"/>
    <mergeCell ref="AE40:AE41"/>
    <mergeCell ref="AA42:AA43"/>
    <mergeCell ref="AB42:AB43"/>
    <mergeCell ref="AC42:AC43"/>
    <mergeCell ref="AD42:AD43"/>
    <mergeCell ref="AE42:AE43"/>
    <mergeCell ref="AA40:AA41"/>
    <mergeCell ref="AB40:AB41"/>
    <mergeCell ref="AC40:AC41"/>
    <mergeCell ref="AD40:AD41"/>
    <mergeCell ref="AE36:AE37"/>
    <mergeCell ref="AA38:AA39"/>
    <mergeCell ref="AB38:AB39"/>
    <mergeCell ref="AC38:AC39"/>
    <mergeCell ref="AD38:AD39"/>
    <mergeCell ref="AE38:AE39"/>
    <mergeCell ref="AA36:AA37"/>
    <mergeCell ref="AB36:AB37"/>
    <mergeCell ref="AC36:AC37"/>
    <mergeCell ref="AD36:AD37"/>
    <mergeCell ref="AE32:AE33"/>
    <mergeCell ref="AA34:AA35"/>
    <mergeCell ref="AB34:AB35"/>
    <mergeCell ref="AC34:AC35"/>
    <mergeCell ref="AD34:AD35"/>
    <mergeCell ref="AE34:AE35"/>
    <mergeCell ref="AA32:AA33"/>
    <mergeCell ref="AB32:AB33"/>
    <mergeCell ref="AC32:AC33"/>
    <mergeCell ref="AD32:AD33"/>
    <mergeCell ref="AE28:AE29"/>
    <mergeCell ref="AA30:AA31"/>
    <mergeCell ref="AB30:AB31"/>
    <mergeCell ref="AC30:AC31"/>
    <mergeCell ref="AD30:AD31"/>
    <mergeCell ref="AE30:AE31"/>
    <mergeCell ref="AA28:AA29"/>
    <mergeCell ref="AB28:AB29"/>
    <mergeCell ref="AC28:AC29"/>
    <mergeCell ref="AD28:AD29"/>
    <mergeCell ref="AE24:AE25"/>
    <mergeCell ref="AA26:AA27"/>
    <mergeCell ref="AB26:AB27"/>
    <mergeCell ref="AC26:AC27"/>
    <mergeCell ref="AD26:AD27"/>
    <mergeCell ref="AE26:AE27"/>
    <mergeCell ref="AA24:AA25"/>
    <mergeCell ref="AB24:AB25"/>
    <mergeCell ref="AC24:AC25"/>
    <mergeCell ref="AD24:AD25"/>
    <mergeCell ref="AE20:AE21"/>
    <mergeCell ref="AA22:AA23"/>
    <mergeCell ref="AB22:AB23"/>
    <mergeCell ref="AC22:AC23"/>
    <mergeCell ref="AD22:AD23"/>
    <mergeCell ref="AE22:AE23"/>
    <mergeCell ref="AA20:AA21"/>
    <mergeCell ref="AB20:AB21"/>
    <mergeCell ref="AC20:AC21"/>
    <mergeCell ref="AD20:AD21"/>
    <mergeCell ref="AE16:AE17"/>
    <mergeCell ref="AA18:AA19"/>
    <mergeCell ref="AB18:AB19"/>
    <mergeCell ref="AC18:AC19"/>
    <mergeCell ref="AD18:AD19"/>
    <mergeCell ref="AE18:AE19"/>
    <mergeCell ref="AA16:AA17"/>
    <mergeCell ref="AB16:AB17"/>
    <mergeCell ref="AC16:AC17"/>
    <mergeCell ref="AD16:AD17"/>
    <mergeCell ref="AE10:AE12"/>
    <mergeCell ref="AA14:AA15"/>
    <mergeCell ref="AB14:AB15"/>
    <mergeCell ref="AC14:AC15"/>
    <mergeCell ref="AD14:AD15"/>
    <mergeCell ref="AE14:AE15"/>
    <mergeCell ref="AA10:AA12"/>
    <mergeCell ref="AB10:AB12"/>
    <mergeCell ref="AC10:AC12"/>
    <mergeCell ref="AD10:AD12"/>
    <mergeCell ref="M337:N337"/>
    <mergeCell ref="M339:N339"/>
    <mergeCell ref="M336:N336"/>
    <mergeCell ref="R58:R59"/>
    <mergeCell ref="M58:M59"/>
    <mergeCell ref="N58:N59"/>
    <mergeCell ref="R66:R67"/>
    <mergeCell ref="S66:S67"/>
    <mergeCell ref="I38:I39"/>
    <mergeCell ref="I40:I41"/>
    <mergeCell ref="J40:J41"/>
    <mergeCell ref="K40:K41"/>
    <mergeCell ref="L40:L41"/>
    <mergeCell ref="J64:J65"/>
    <mergeCell ref="K64:K65"/>
    <mergeCell ref="A38:A43"/>
    <mergeCell ref="B38:B43"/>
    <mergeCell ref="I58:I59"/>
    <mergeCell ref="J60:J61"/>
    <mergeCell ref="K60:K61"/>
    <mergeCell ref="L60:L61"/>
    <mergeCell ref="I60:I61"/>
    <mergeCell ref="A194:A199"/>
    <mergeCell ref="M60:M61"/>
    <mergeCell ref="T60:T61"/>
    <mergeCell ref="R60:R61"/>
    <mergeCell ref="S60:S61"/>
    <mergeCell ref="N60:N61"/>
    <mergeCell ref="O60:O61"/>
    <mergeCell ref="P60:P61"/>
    <mergeCell ref="Q60:Q61"/>
    <mergeCell ref="P62:P63"/>
    <mergeCell ref="R62:R63"/>
    <mergeCell ref="T64:T65"/>
    <mergeCell ref="S64:S65"/>
    <mergeCell ref="R64:R65"/>
    <mergeCell ref="Q62:Q63"/>
    <mergeCell ref="Q58:Q59"/>
    <mergeCell ref="Q64:Q65"/>
    <mergeCell ref="K58:K59"/>
    <mergeCell ref="L58:L59"/>
    <mergeCell ref="P58:P59"/>
    <mergeCell ref="O58:O59"/>
    <mergeCell ref="K62:K63"/>
    <mergeCell ref="L62:L63"/>
    <mergeCell ref="M62:M63"/>
    <mergeCell ref="O66:O67"/>
    <mergeCell ref="P64:P65"/>
    <mergeCell ref="P66:P67"/>
    <mergeCell ref="K66:K67"/>
    <mergeCell ref="L66:L67"/>
    <mergeCell ref="M66:M67"/>
    <mergeCell ref="Q66:Q67"/>
    <mergeCell ref="L64:L65"/>
    <mergeCell ref="M64:M65"/>
    <mergeCell ref="G56:G61"/>
    <mergeCell ref="I56:I57"/>
    <mergeCell ref="G62:G67"/>
    <mergeCell ref="I62:I63"/>
    <mergeCell ref="I64:I65"/>
    <mergeCell ref="K56:K57"/>
    <mergeCell ref="J56:J57"/>
    <mergeCell ref="J62:J63"/>
    <mergeCell ref="F56:F61"/>
    <mergeCell ref="C62:C67"/>
    <mergeCell ref="D62:D67"/>
    <mergeCell ref="E62:E67"/>
    <mergeCell ref="F62:F67"/>
    <mergeCell ref="I66:I67"/>
    <mergeCell ref="J66:J67"/>
    <mergeCell ref="J58:J59"/>
    <mergeCell ref="C80:C85"/>
    <mergeCell ref="C56:C61"/>
    <mergeCell ref="D56:D61"/>
    <mergeCell ref="E56:E61"/>
    <mergeCell ref="C74:C79"/>
    <mergeCell ref="D74:D79"/>
    <mergeCell ref="E74:E79"/>
    <mergeCell ref="C68:C73"/>
    <mergeCell ref="D80:D85"/>
    <mergeCell ref="E80:E85"/>
    <mergeCell ref="F74:F79"/>
    <mergeCell ref="F68:F73"/>
    <mergeCell ref="E68:E73"/>
    <mergeCell ref="D68:D73"/>
    <mergeCell ref="B56:B67"/>
    <mergeCell ref="A56:A61"/>
    <mergeCell ref="A62:A67"/>
    <mergeCell ref="A68:A73"/>
    <mergeCell ref="B68:B121"/>
    <mergeCell ref="A110:A115"/>
    <mergeCell ref="J70:J71"/>
    <mergeCell ref="K70:K71"/>
    <mergeCell ref="N72:N73"/>
    <mergeCell ref="A116:A121"/>
    <mergeCell ref="A74:A79"/>
    <mergeCell ref="A80:A85"/>
    <mergeCell ref="A86:A91"/>
    <mergeCell ref="A92:A97"/>
    <mergeCell ref="A104:A109"/>
    <mergeCell ref="A98:A103"/>
    <mergeCell ref="L70:L71"/>
    <mergeCell ref="M70:M71"/>
    <mergeCell ref="K68:K69"/>
    <mergeCell ref="N70:N71"/>
    <mergeCell ref="L68:L69"/>
    <mergeCell ref="M68:M69"/>
    <mergeCell ref="J72:J73"/>
    <mergeCell ref="K72:K73"/>
    <mergeCell ref="L72:L73"/>
    <mergeCell ref="M72:M73"/>
    <mergeCell ref="G74:G79"/>
    <mergeCell ref="I78:I79"/>
    <mergeCell ref="I76:I77"/>
    <mergeCell ref="I70:I71"/>
    <mergeCell ref="I72:I73"/>
    <mergeCell ref="I74:I75"/>
    <mergeCell ref="G68:G73"/>
    <mergeCell ref="I68:I69"/>
    <mergeCell ref="K78:K79"/>
    <mergeCell ref="L78:L79"/>
    <mergeCell ref="T76:T77"/>
    <mergeCell ref="M78:M79"/>
    <mergeCell ref="S78:S79"/>
    <mergeCell ref="Q78:Q79"/>
    <mergeCell ref="R78:R79"/>
    <mergeCell ref="N78:N79"/>
    <mergeCell ref="O78:O79"/>
    <mergeCell ref="P78:P79"/>
    <mergeCell ref="P76:P77"/>
    <mergeCell ref="Q76:Q77"/>
    <mergeCell ref="R76:R77"/>
    <mergeCell ref="S76:S77"/>
    <mergeCell ref="J76:J77"/>
    <mergeCell ref="K76:K77"/>
    <mergeCell ref="L76:L77"/>
    <mergeCell ref="G80:G85"/>
    <mergeCell ref="I80:I81"/>
    <mergeCell ref="I82:I83"/>
    <mergeCell ref="J82:J83"/>
    <mergeCell ref="K82:K83"/>
    <mergeCell ref="L82:L83"/>
    <mergeCell ref="J78:J79"/>
    <mergeCell ref="F80:F85"/>
    <mergeCell ref="M84:M85"/>
    <mergeCell ref="M82:M83"/>
    <mergeCell ref="K80:K81"/>
    <mergeCell ref="L80:L81"/>
    <mergeCell ref="M80:M81"/>
    <mergeCell ref="I84:I85"/>
    <mergeCell ref="J84:J85"/>
    <mergeCell ref="T82:T83"/>
    <mergeCell ref="S84:S85"/>
    <mergeCell ref="T84:T85"/>
    <mergeCell ref="N84:N85"/>
    <mergeCell ref="O84:O85"/>
    <mergeCell ref="P84:P85"/>
    <mergeCell ref="Q84:Q85"/>
    <mergeCell ref="P82:P83"/>
    <mergeCell ref="I86:I87"/>
    <mergeCell ref="R84:R85"/>
    <mergeCell ref="S82:S83"/>
    <mergeCell ref="K84:K85"/>
    <mergeCell ref="L84:L85"/>
    <mergeCell ref="C86:C91"/>
    <mergeCell ref="D86:D91"/>
    <mergeCell ref="E86:E91"/>
    <mergeCell ref="F86:F91"/>
    <mergeCell ref="S90:S91"/>
    <mergeCell ref="T90:T91"/>
    <mergeCell ref="G86:G91"/>
    <mergeCell ref="I90:I91"/>
    <mergeCell ref="L90:L91"/>
    <mergeCell ref="T88:T89"/>
    <mergeCell ref="Q88:Q89"/>
    <mergeCell ref="P88:P89"/>
    <mergeCell ref="Q90:Q91"/>
    <mergeCell ref="M90:M91"/>
    <mergeCell ref="S88:S89"/>
    <mergeCell ref="I88:I89"/>
    <mergeCell ref="J88:J89"/>
    <mergeCell ref="K88:K89"/>
    <mergeCell ref="L88:L89"/>
    <mergeCell ref="M88:M89"/>
    <mergeCell ref="N88:N89"/>
    <mergeCell ref="O88:O89"/>
    <mergeCell ref="R88:R89"/>
    <mergeCell ref="S96:S97"/>
    <mergeCell ref="T96:T97"/>
    <mergeCell ref="N96:N97"/>
    <mergeCell ref="O96:O97"/>
    <mergeCell ref="P96:P97"/>
    <mergeCell ref="Q96:Q97"/>
    <mergeCell ref="K96:K97"/>
    <mergeCell ref="L96:L97"/>
    <mergeCell ref="M96:M97"/>
    <mergeCell ref="R96:R97"/>
    <mergeCell ref="S94:S95"/>
    <mergeCell ref="T94:T95"/>
    <mergeCell ref="N94:N95"/>
    <mergeCell ref="O94:O95"/>
    <mergeCell ref="P94:P95"/>
    <mergeCell ref="Q94:Q95"/>
    <mergeCell ref="K94:K95"/>
    <mergeCell ref="L94:L95"/>
    <mergeCell ref="M94:M95"/>
    <mergeCell ref="R94:R95"/>
    <mergeCell ref="F92:F97"/>
    <mergeCell ref="G92:G97"/>
    <mergeCell ref="I92:I93"/>
    <mergeCell ref="I94:I95"/>
    <mergeCell ref="I96:I97"/>
    <mergeCell ref="S102:S103"/>
    <mergeCell ref="T102:T103"/>
    <mergeCell ref="N102:N103"/>
    <mergeCell ref="O102:O103"/>
    <mergeCell ref="P102:P103"/>
    <mergeCell ref="Q102:Q103"/>
    <mergeCell ref="K102:K103"/>
    <mergeCell ref="L102:L103"/>
    <mergeCell ref="M102:M103"/>
    <mergeCell ref="R102:R103"/>
    <mergeCell ref="S100:S101"/>
    <mergeCell ref="T100:T101"/>
    <mergeCell ref="N100:N101"/>
    <mergeCell ref="O100:O101"/>
    <mergeCell ref="P100:P101"/>
    <mergeCell ref="Q100:Q101"/>
    <mergeCell ref="K100:K101"/>
    <mergeCell ref="L100:L101"/>
    <mergeCell ref="M100:M101"/>
    <mergeCell ref="R100:R101"/>
    <mergeCell ref="F98:F103"/>
    <mergeCell ref="G98:G103"/>
    <mergeCell ref="I98:I99"/>
    <mergeCell ref="I100:I101"/>
    <mergeCell ref="I102:I103"/>
    <mergeCell ref="R120:R121"/>
    <mergeCell ref="S120:S121"/>
    <mergeCell ref="T120:T121"/>
    <mergeCell ref="K120:K121"/>
    <mergeCell ref="L120:L121"/>
    <mergeCell ref="M120:M121"/>
    <mergeCell ref="N120:N121"/>
    <mergeCell ref="O120:O121"/>
    <mergeCell ref="P120:P121"/>
    <mergeCell ref="G116:G121"/>
    <mergeCell ref="I116:I117"/>
    <mergeCell ref="Q118:Q119"/>
    <mergeCell ref="J120:J121"/>
    <mergeCell ref="N116:N117"/>
    <mergeCell ref="O116:O117"/>
    <mergeCell ref="P116:P117"/>
    <mergeCell ref="Q116:Q117"/>
    <mergeCell ref="P118:P119"/>
    <mergeCell ref="O118:O119"/>
    <mergeCell ref="Q92:Q93"/>
    <mergeCell ref="R92:R93"/>
    <mergeCell ref="S92:S93"/>
    <mergeCell ref="C116:C121"/>
    <mergeCell ref="D116:D121"/>
    <mergeCell ref="E116:E121"/>
    <mergeCell ref="C98:C103"/>
    <mergeCell ref="D98:D103"/>
    <mergeCell ref="E98:E103"/>
    <mergeCell ref="F116:F121"/>
    <mergeCell ref="Q138:Q139"/>
    <mergeCell ref="R138:R139"/>
    <mergeCell ref="T138:T139"/>
    <mergeCell ref="C92:C97"/>
    <mergeCell ref="D92:D97"/>
    <mergeCell ref="E92:E97"/>
    <mergeCell ref="T118:T119"/>
    <mergeCell ref="S118:S119"/>
    <mergeCell ref="R118:R119"/>
    <mergeCell ref="P92:P93"/>
    <mergeCell ref="R124:R125"/>
    <mergeCell ref="T126:T127"/>
    <mergeCell ref="T132:T133"/>
    <mergeCell ref="S124:S125"/>
    <mergeCell ref="T124:T125"/>
    <mergeCell ref="T130:T131"/>
    <mergeCell ref="T128:T129"/>
    <mergeCell ref="R130:R131"/>
    <mergeCell ref="S128:S129"/>
    <mergeCell ref="L138:L139"/>
    <mergeCell ref="M138:M139"/>
    <mergeCell ref="N138:N139"/>
    <mergeCell ref="O138:O139"/>
    <mergeCell ref="J138:J139"/>
    <mergeCell ref="K138:K139"/>
    <mergeCell ref="I136:I137"/>
    <mergeCell ref="I138:I139"/>
    <mergeCell ref="K136:K137"/>
    <mergeCell ref="J136:J137"/>
    <mergeCell ref="C140:G145"/>
    <mergeCell ref="A140:A145"/>
    <mergeCell ref="B140:B145"/>
    <mergeCell ref="M142:M143"/>
    <mergeCell ref="I140:I141"/>
    <mergeCell ref="I142:I143"/>
    <mergeCell ref="J142:J143"/>
    <mergeCell ref="K142:K143"/>
    <mergeCell ref="L142:L143"/>
    <mergeCell ref="Q136:Q137"/>
    <mergeCell ref="O130:O131"/>
    <mergeCell ref="P130:P131"/>
    <mergeCell ref="Q130:Q131"/>
    <mergeCell ref="Q132:Q133"/>
    <mergeCell ref="O134:O135"/>
    <mergeCell ref="P134:P135"/>
    <mergeCell ref="Q134:Q135"/>
    <mergeCell ref="N142:N143"/>
    <mergeCell ref="O142:O143"/>
    <mergeCell ref="P142:P143"/>
    <mergeCell ref="O136:O137"/>
    <mergeCell ref="P136:P137"/>
    <mergeCell ref="P138:P139"/>
    <mergeCell ref="O140:O141"/>
    <mergeCell ref="P140:P141"/>
    <mergeCell ref="J126:J127"/>
    <mergeCell ref="K126:K127"/>
    <mergeCell ref="L126:L127"/>
    <mergeCell ref="M126:M127"/>
    <mergeCell ref="N132:N133"/>
    <mergeCell ref="O124:O125"/>
    <mergeCell ref="P124:P125"/>
    <mergeCell ref="Q124:Q125"/>
    <mergeCell ref="N126:N127"/>
    <mergeCell ref="O126:O127"/>
    <mergeCell ref="P126:P127"/>
    <mergeCell ref="Q126:Q127"/>
    <mergeCell ref="O132:O133"/>
    <mergeCell ref="P132:P133"/>
    <mergeCell ref="M132:M133"/>
    <mergeCell ref="J130:J131"/>
    <mergeCell ref="J132:J133"/>
    <mergeCell ref="K134:K135"/>
    <mergeCell ref="L134:L135"/>
    <mergeCell ref="M134:M135"/>
    <mergeCell ref="K130:K131"/>
    <mergeCell ref="J134:J135"/>
    <mergeCell ref="K132:K133"/>
    <mergeCell ref="L132:L133"/>
    <mergeCell ref="N134:N135"/>
    <mergeCell ref="I128:I129"/>
    <mergeCell ref="L130:L131"/>
    <mergeCell ref="M130:M131"/>
    <mergeCell ref="N130:N131"/>
    <mergeCell ref="I130:I131"/>
    <mergeCell ref="I134:I135"/>
    <mergeCell ref="J128:J129"/>
    <mergeCell ref="K128:K129"/>
    <mergeCell ref="N128:N129"/>
    <mergeCell ref="I132:I133"/>
    <mergeCell ref="D134:D139"/>
    <mergeCell ref="E134:E139"/>
    <mergeCell ref="F134:F139"/>
    <mergeCell ref="G134:G139"/>
    <mergeCell ref="D128:D133"/>
    <mergeCell ref="E128:E133"/>
    <mergeCell ref="F128:F133"/>
    <mergeCell ref="G128:G133"/>
    <mergeCell ref="C122:G127"/>
    <mergeCell ref="A122:A127"/>
    <mergeCell ref="B122:B127"/>
    <mergeCell ref="I126:I127"/>
    <mergeCell ref="A134:A139"/>
    <mergeCell ref="B128:B139"/>
    <mergeCell ref="C134:C139"/>
    <mergeCell ref="C128:C133"/>
    <mergeCell ref="A128:A133"/>
    <mergeCell ref="N124:N125"/>
    <mergeCell ref="I122:I123"/>
    <mergeCell ref="M118:M119"/>
    <mergeCell ref="N118:N119"/>
    <mergeCell ref="N122:N123"/>
    <mergeCell ref="J124:J125"/>
    <mergeCell ref="K124:K125"/>
    <mergeCell ref="L124:L125"/>
    <mergeCell ref="M124:M125"/>
    <mergeCell ref="O122:O123"/>
    <mergeCell ref="I118:I119"/>
    <mergeCell ref="I120:I121"/>
    <mergeCell ref="P122:P123"/>
    <mergeCell ref="Q122:Q123"/>
    <mergeCell ref="Q120:Q121"/>
    <mergeCell ref="N48:N49"/>
    <mergeCell ref="O48:O49"/>
    <mergeCell ref="P48:P49"/>
    <mergeCell ref="P90:P91"/>
    <mergeCell ref="P56:P57"/>
    <mergeCell ref="Q56:Q57"/>
    <mergeCell ref="Q52:Q53"/>
    <mergeCell ref="N52:N53"/>
    <mergeCell ref="R90:R91"/>
    <mergeCell ref="N90:N91"/>
    <mergeCell ref="O90:O91"/>
    <mergeCell ref="N82:N83"/>
    <mergeCell ref="O82:O83"/>
    <mergeCell ref="O86:O87"/>
    <mergeCell ref="N156:N157"/>
    <mergeCell ref="Q142:Q143"/>
    <mergeCell ref="F152:F157"/>
    <mergeCell ref="G152:G157"/>
    <mergeCell ref="I152:I153"/>
    <mergeCell ref="I154:I155"/>
    <mergeCell ref="I156:I157"/>
    <mergeCell ref="J154:J155"/>
    <mergeCell ref="K154:K155"/>
    <mergeCell ref="N148:N149"/>
    <mergeCell ref="A152:A157"/>
    <mergeCell ref="C152:C157"/>
    <mergeCell ref="D152:D157"/>
    <mergeCell ref="E152:E157"/>
    <mergeCell ref="B146:B157"/>
    <mergeCell ref="I146:I147"/>
    <mergeCell ref="K148:K149"/>
    <mergeCell ref="I44:I45"/>
    <mergeCell ref="T36:T37"/>
    <mergeCell ref="Q36:Q37"/>
    <mergeCell ref="R36:R37"/>
    <mergeCell ref="S36:S37"/>
    <mergeCell ref="Q48:Q49"/>
    <mergeCell ref="T48:T49"/>
    <mergeCell ref="L48:L49"/>
    <mergeCell ref="P36:P37"/>
    <mergeCell ref="I150:I151"/>
    <mergeCell ref="J150:J151"/>
    <mergeCell ref="K150:K151"/>
    <mergeCell ref="J38:J39"/>
    <mergeCell ref="K38:K39"/>
    <mergeCell ref="M38:M39"/>
    <mergeCell ref="I36:I37"/>
    <mergeCell ref="J36:J37"/>
    <mergeCell ref="K36:K37"/>
    <mergeCell ref="S34:S35"/>
    <mergeCell ref="T34:T35"/>
    <mergeCell ref="L34:L35"/>
    <mergeCell ref="M34:M35"/>
    <mergeCell ref="N34:N35"/>
    <mergeCell ref="O34:O35"/>
    <mergeCell ref="R34:R35"/>
    <mergeCell ref="I48:I49"/>
    <mergeCell ref="J46:J47"/>
    <mergeCell ref="I124:I125"/>
    <mergeCell ref="J68:J69"/>
    <mergeCell ref="J80:J81"/>
    <mergeCell ref="J74:J75"/>
    <mergeCell ref="J100:J101"/>
    <mergeCell ref="J102:J103"/>
    <mergeCell ref="J94:J95"/>
    <mergeCell ref="J96:J97"/>
    <mergeCell ref="I46:I47"/>
    <mergeCell ref="G32:G37"/>
    <mergeCell ref="A26:A31"/>
    <mergeCell ref="J28:J29"/>
    <mergeCell ref="I28:I29"/>
    <mergeCell ref="G26:G31"/>
    <mergeCell ref="F26:F31"/>
    <mergeCell ref="I26:I27"/>
    <mergeCell ref="B26:B37"/>
    <mergeCell ref="F32:F37"/>
    <mergeCell ref="E32:E37"/>
    <mergeCell ref="D32:D37"/>
    <mergeCell ref="R174:R175"/>
    <mergeCell ref="Q174:Q175"/>
    <mergeCell ref="P174:P175"/>
    <mergeCell ref="O174:O175"/>
    <mergeCell ref="O172:O173"/>
    <mergeCell ref="G170:G175"/>
    <mergeCell ref="F170:F175"/>
    <mergeCell ref="E170:E175"/>
    <mergeCell ref="T174:T175"/>
    <mergeCell ref="B170:B175"/>
    <mergeCell ref="A170:A175"/>
    <mergeCell ref="I172:I173"/>
    <mergeCell ref="J172:J173"/>
    <mergeCell ref="I170:I171"/>
    <mergeCell ref="D170:D175"/>
    <mergeCell ref="C170:C175"/>
    <mergeCell ref="J174:J175"/>
    <mergeCell ref="I174:I175"/>
    <mergeCell ref="K172:K173"/>
    <mergeCell ref="J170:J171"/>
    <mergeCell ref="N174:N175"/>
    <mergeCell ref="M174:M175"/>
    <mergeCell ref="L174:L175"/>
    <mergeCell ref="K174:K175"/>
    <mergeCell ref="T324:T325"/>
    <mergeCell ref="I320:I321"/>
    <mergeCell ref="P324:P325"/>
    <mergeCell ref="Q324:Q325"/>
    <mergeCell ref="R324:R325"/>
    <mergeCell ref="S324:S325"/>
    <mergeCell ref="L324:L325"/>
    <mergeCell ref="M324:M325"/>
    <mergeCell ref="S322:S323"/>
    <mergeCell ref="T322:T323"/>
    <mergeCell ref="K322:K323"/>
    <mergeCell ref="L322:L323"/>
    <mergeCell ref="M322:M323"/>
    <mergeCell ref="N322:N323"/>
    <mergeCell ref="P322:P323"/>
    <mergeCell ref="Q322:Q323"/>
    <mergeCell ref="R322:R323"/>
    <mergeCell ref="O322:O323"/>
    <mergeCell ref="I326:I327"/>
    <mergeCell ref="N324:N325"/>
    <mergeCell ref="O324:O325"/>
    <mergeCell ref="I324:I325"/>
    <mergeCell ref="J324:J325"/>
    <mergeCell ref="K324:K325"/>
    <mergeCell ref="J326:J327"/>
    <mergeCell ref="K326:K327"/>
    <mergeCell ref="L326:L327"/>
    <mergeCell ref="M326:M327"/>
    <mergeCell ref="A314:A319"/>
    <mergeCell ref="I322:I323"/>
    <mergeCell ref="J322:J323"/>
    <mergeCell ref="I314:I315"/>
    <mergeCell ref="A320:A325"/>
    <mergeCell ref="B320:B325"/>
    <mergeCell ref="C320:C325"/>
    <mergeCell ref="D320:D325"/>
    <mergeCell ref="E320:E325"/>
    <mergeCell ref="B314:B319"/>
    <mergeCell ref="J318:J319"/>
    <mergeCell ref="K318:K319"/>
    <mergeCell ref="S318:S319"/>
    <mergeCell ref="Q316:Q317"/>
    <mergeCell ref="R316:R317"/>
    <mergeCell ref="S316:S317"/>
    <mergeCell ref="N316:N317"/>
    <mergeCell ref="O316:O317"/>
    <mergeCell ref="I316:I317"/>
    <mergeCell ref="T318:T319"/>
    <mergeCell ref="O318:O319"/>
    <mergeCell ref="P318:P319"/>
    <mergeCell ref="Q318:Q319"/>
    <mergeCell ref="R318:R319"/>
    <mergeCell ref="T316:T317"/>
    <mergeCell ref="I318:I319"/>
    <mergeCell ref="J316:J317"/>
    <mergeCell ref="K316:K317"/>
    <mergeCell ref="J314:J315"/>
    <mergeCell ref="K314:K315"/>
    <mergeCell ref="C308:C313"/>
    <mergeCell ref="B308:B313"/>
    <mergeCell ref="D308:D313"/>
    <mergeCell ref="J308:J309"/>
    <mergeCell ref="K308:K309"/>
    <mergeCell ref="I310:I311"/>
    <mergeCell ref="J310:J311"/>
    <mergeCell ref="K310:K311"/>
    <mergeCell ref="A308:A313"/>
    <mergeCell ref="R310:R311"/>
    <mergeCell ref="I308:I309"/>
    <mergeCell ref="E308:E313"/>
    <mergeCell ref="F308:F313"/>
    <mergeCell ref="G308:G313"/>
    <mergeCell ref="Q312:Q313"/>
    <mergeCell ref="R312:R313"/>
    <mergeCell ref="L310:L311"/>
    <mergeCell ref="P312:P313"/>
    <mergeCell ref="T310:T311"/>
    <mergeCell ref="M310:M311"/>
    <mergeCell ref="N310:N311"/>
    <mergeCell ref="O310:O311"/>
    <mergeCell ref="Q310:Q311"/>
    <mergeCell ref="P310:P311"/>
    <mergeCell ref="Q282:Q283"/>
    <mergeCell ref="R282:R283"/>
    <mergeCell ref="T312:T313"/>
    <mergeCell ref="I312:I313"/>
    <mergeCell ref="J312:J313"/>
    <mergeCell ref="K312:K313"/>
    <mergeCell ref="L312:L313"/>
    <mergeCell ref="M312:M313"/>
    <mergeCell ref="N312:N313"/>
    <mergeCell ref="O312:O313"/>
    <mergeCell ref="K280:K281"/>
    <mergeCell ref="L280:L281"/>
    <mergeCell ref="S282:S283"/>
    <mergeCell ref="T282:T283"/>
    <mergeCell ref="K282:K283"/>
    <mergeCell ref="L282:L283"/>
    <mergeCell ref="M282:M283"/>
    <mergeCell ref="N282:N283"/>
    <mergeCell ref="O282:O283"/>
    <mergeCell ref="P282:P283"/>
    <mergeCell ref="T280:T281"/>
    <mergeCell ref="M280:M281"/>
    <mergeCell ref="N280:N281"/>
    <mergeCell ref="O280:O281"/>
    <mergeCell ref="P280:P281"/>
    <mergeCell ref="Q280:Q281"/>
    <mergeCell ref="R280:R281"/>
    <mergeCell ref="S280:S281"/>
    <mergeCell ref="I278:I279"/>
    <mergeCell ref="I280:I281"/>
    <mergeCell ref="I282:I283"/>
    <mergeCell ref="J280:J281"/>
    <mergeCell ref="J282:J283"/>
    <mergeCell ref="A278:A283"/>
    <mergeCell ref="B278:B283"/>
    <mergeCell ref="B272:B277"/>
    <mergeCell ref="C278:C283"/>
    <mergeCell ref="D278:D283"/>
    <mergeCell ref="E278:E283"/>
    <mergeCell ref="C272:G277"/>
    <mergeCell ref="B266:B271"/>
    <mergeCell ref="F278:F283"/>
    <mergeCell ref="A266:A271"/>
    <mergeCell ref="A272:A277"/>
    <mergeCell ref="Q276:Q277"/>
    <mergeCell ref="R276:R277"/>
    <mergeCell ref="P274:P275"/>
    <mergeCell ref="Q274:Q275"/>
    <mergeCell ref="R274:R275"/>
    <mergeCell ref="I270:I271"/>
    <mergeCell ref="J270:J271"/>
    <mergeCell ref="K270:K271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S274:S275"/>
    <mergeCell ref="L274:L275"/>
    <mergeCell ref="M274:M275"/>
    <mergeCell ref="N274:N275"/>
    <mergeCell ref="O274:O275"/>
    <mergeCell ref="L270:L271"/>
    <mergeCell ref="J274:J275"/>
    <mergeCell ref="K274:K275"/>
    <mergeCell ref="L148:L149"/>
    <mergeCell ref="L150:L151"/>
    <mergeCell ref="L154:L155"/>
    <mergeCell ref="J156:J157"/>
    <mergeCell ref="K156:K157"/>
    <mergeCell ref="L156:L157"/>
    <mergeCell ref="J256:J257"/>
    <mergeCell ref="K256:K257"/>
    <mergeCell ref="I266:I267"/>
    <mergeCell ref="C266:C271"/>
    <mergeCell ref="D266:D271"/>
    <mergeCell ref="E266:E271"/>
    <mergeCell ref="F266:F271"/>
    <mergeCell ref="G266:G271"/>
    <mergeCell ref="I268:I269"/>
    <mergeCell ref="J268:J269"/>
    <mergeCell ref="K268:K269"/>
    <mergeCell ref="Q270:Q271"/>
    <mergeCell ref="R270:R271"/>
    <mergeCell ref="M270:M271"/>
    <mergeCell ref="N270:N271"/>
    <mergeCell ref="O270:O271"/>
    <mergeCell ref="P270:P271"/>
    <mergeCell ref="Q268:Q269"/>
    <mergeCell ref="R268:R269"/>
    <mergeCell ref="S268:S269"/>
    <mergeCell ref="T268:T269"/>
    <mergeCell ref="M268:M269"/>
    <mergeCell ref="N268:N269"/>
    <mergeCell ref="O268:O269"/>
    <mergeCell ref="P268:P269"/>
    <mergeCell ref="L268:L269"/>
    <mergeCell ref="S264:S265"/>
    <mergeCell ref="T264:T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R262:R263"/>
    <mergeCell ref="S262:S263"/>
    <mergeCell ref="T262:T263"/>
    <mergeCell ref="N262:N263"/>
    <mergeCell ref="O262:O263"/>
    <mergeCell ref="P262:P263"/>
    <mergeCell ref="Q262:Q263"/>
    <mergeCell ref="N258:N259"/>
    <mergeCell ref="O258:O259"/>
    <mergeCell ref="P258:P259"/>
    <mergeCell ref="Q258:Q259"/>
    <mergeCell ref="J258:J259"/>
    <mergeCell ref="K258:K259"/>
    <mergeCell ref="L258:L259"/>
    <mergeCell ref="M258:M259"/>
    <mergeCell ref="S256:S257"/>
    <mergeCell ref="T256:T257"/>
    <mergeCell ref="S258:S259"/>
    <mergeCell ref="T258:T259"/>
    <mergeCell ref="O256:O257"/>
    <mergeCell ref="P256:P257"/>
    <mergeCell ref="Q256:Q257"/>
    <mergeCell ref="R258:R259"/>
    <mergeCell ref="R256:R257"/>
    <mergeCell ref="C254:C259"/>
    <mergeCell ref="D254:D259"/>
    <mergeCell ref="I258:I259"/>
    <mergeCell ref="M148:M149"/>
    <mergeCell ref="M150:M151"/>
    <mergeCell ref="M154:M155"/>
    <mergeCell ref="J250:J251"/>
    <mergeCell ref="K250:K251"/>
    <mergeCell ref="L250:L251"/>
    <mergeCell ref="M250:M251"/>
    <mergeCell ref="G296:G301"/>
    <mergeCell ref="F296:F301"/>
    <mergeCell ref="E296:E301"/>
    <mergeCell ref="G278:G283"/>
    <mergeCell ref="N252:N253"/>
    <mergeCell ref="O252:O253"/>
    <mergeCell ref="E254:E259"/>
    <mergeCell ref="F254:F259"/>
    <mergeCell ref="G254:G259"/>
    <mergeCell ref="L256:L257"/>
    <mergeCell ref="M256:M257"/>
    <mergeCell ref="I254:I255"/>
    <mergeCell ref="I256:I257"/>
    <mergeCell ref="N256:N257"/>
    <mergeCell ref="J252:J253"/>
    <mergeCell ref="K252:K253"/>
    <mergeCell ref="L252:L253"/>
    <mergeCell ref="M252:M253"/>
    <mergeCell ref="T252:T253"/>
    <mergeCell ref="P252:P253"/>
    <mergeCell ref="Q252:Q253"/>
    <mergeCell ref="R252:R253"/>
    <mergeCell ref="S252:S253"/>
    <mergeCell ref="R250:R251"/>
    <mergeCell ref="N250:N251"/>
    <mergeCell ref="O250:O251"/>
    <mergeCell ref="P250:P251"/>
    <mergeCell ref="Q250:Q251"/>
    <mergeCell ref="A248:A253"/>
    <mergeCell ref="B248:B253"/>
    <mergeCell ref="I248:I249"/>
    <mergeCell ref="I250:I251"/>
    <mergeCell ref="I252:I253"/>
    <mergeCell ref="S250:S251"/>
    <mergeCell ref="J246:J247"/>
    <mergeCell ref="K246:K247"/>
    <mergeCell ref="L246:L247"/>
    <mergeCell ref="M246:M247"/>
    <mergeCell ref="N246:N247"/>
    <mergeCell ref="O246:O247"/>
    <mergeCell ref="P246:P247"/>
    <mergeCell ref="Q246:Q247"/>
    <mergeCell ref="R246:R247"/>
    <mergeCell ref="R244:R245"/>
    <mergeCell ref="S244:S245"/>
    <mergeCell ref="T244:T245"/>
    <mergeCell ref="I230:I231"/>
    <mergeCell ref="N232:N233"/>
    <mergeCell ref="P244:P245"/>
    <mergeCell ref="Q244:Q245"/>
    <mergeCell ref="R234:R235"/>
    <mergeCell ref="S234:S235"/>
    <mergeCell ref="T234:T235"/>
    <mergeCell ref="I210:I211"/>
    <mergeCell ref="L244:L245"/>
    <mergeCell ref="M244:M245"/>
    <mergeCell ref="I242:I243"/>
    <mergeCell ref="I244:I245"/>
    <mergeCell ref="J234:J235"/>
    <mergeCell ref="K234:K235"/>
    <mergeCell ref="L234:L235"/>
    <mergeCell ref="M234:M235"/>
    <mergeCell ref="L220:L221"/>
    <mergeCell ref="M220:M221"/>
    <mergeCell ref="N220:N221"/>
    <mergeCell ref="M228:M229"/>
    <mergeCell ref="N228:N229"/>
    <mergeCell ref="Q234:Q235"/>
    <mergeCell ref="A242:B247"/>
    <mergeCell ref="I246:I247"/>
    <mergeCell ref="N244:N245"/>
    <mergeCell ref="O244:O245"/>
    <mergeCell ref="J244:J245"/>
    <mergeCell ref="K244:K245"/>
    <mergeCell ref="B236:B241"/>
    <mergeCell ref="A236:A241"/>
    <mergeCell ref="K236:K237"/>
    <mergeCell ref="S232:S233"/>
    <mergeCell ref="T232:T233"/>
    <mergeCell ref="P232:P233"/>
    <mergeCell ref="Q232:Q233"/>
    <mergeCell ref="R232:R233"/>
    <mergeCell ref="T222:T223"/>
    <mergeCell ref="P226:P227"/>
    <mergeCell ref="Q226:Q227"/>
    <mergeCell ref="R226:R227"/>
    <mergeCell ref="S226:S227"/>
    <mergeCell ref="T226:T227"/>
    <mergeCell ref="R222:R223"/>
    <mergeCell ref="S222:S223"/>
    <mergeCell ref="P222:P223"/>
    <mergeCell ref="Q222:Q223"/>
    <mergeCell ref="J228:J229"/>
    <mergeCell ref="A230:A235"/>
    <mergeCell ref="B230:B235"/>
    <mergeCell ref="L224:L225"/>
    <mergeCell ref="C224:C229"/>
    <mergeCell ref="B224:B229"/>
    <mergeCell ref="I232:I233"/>
    <mergeCell ref="I234:I235"/>
    <mergeCell ref="J222:J223"/>
    <mergeCell ref="K222:K223"/>
    <mergeCell ref="L222:L223"/>
    <mergeCell ref="M222:M223"/>
    <mergeCell ref="R220:R221"/>
    <mergeCell ref="S220:S221"/>
    <mergeCell ref="T220:T221"/>
    <mergeCell ref="I218:I219"/>
    <mergeCell ref="K218:K219"/>
    <mergeCell ref="L218:L219"/>
    <mergeCell ref="M218:M219"/>
    <mergeCell ref="N218:N219"/>
    <mergeCell ref="O218:O219"/>
    <mergeCell ref="P218:P219"/>
    <mergeCell ref="Q210:Q211"/>
    <mergeCell ref="O220:O221"/>
    <mergeCell ref="I220:I221"/>
    <mergeCell ref="I222:I223"/>
    <mergeCell ref="J220:J221"/>
    <mergeCell ref="K220:K221"/>
    <mergeCell ref="Q220:Q221"/>
    <mergeCell ref="J212:J213"/>
    <mergeCell ref="P210:P211"/>
    <mergeCell ref="J218:J219"/>
    <mergeCell ref="A218:A223"/>
    <mergeCell ref="B218:B223"/>
    <mergeCell ref="R208:R209"/>
    <mergeCell ref="L208:L209"/>
    <mergeCell ref="M208:M209"/>
    <mergeCell ref="N208:N209"/>
    <mergeCell ref="O208:O209"/>
    <mergeCell ref="P208:P209"/>
    <mergeCell ref="Q208:Q209"/>
    <mergeCell ref="A206:A211"/>
    <mergeCell ref="O200:O201"/>
    <mergeCell ref="B206:B211"/>
    <mergeCell ref="I206:I207"/>
    <mergeCell ref="Q198:Q199"/>
    <mergeCell ref="J208:J209"/>
    <mergeCell ref="K208:K209"/>
    <mergeCell ref="N198:N199"/>
    <mergeCell ref="O198:O199"/>
    <mergeCell ref="J210:J211"/>
    <mergeCell ref="K210:K211"/>
    <mergeCell ref="I208:I209"/>
    <mergeCell ref="S198:S199"/>
    <mergeCell ref="Q200:Q201"/>
    <mergeCell ref="R200:R201"/>
    <mergeCell ref="S200:S201"/>
    <mergeCell ref="Q206:Q207"/>
    <mergeCell ref="S208:S209"/>
    <mergeCell ref="J202:J203"/>
    <mergeCell ref="L200:L201"/>
    <mergeCell ref="M200:M201"/>
    <mergeCell ref="T198:T199"/>
    <mergeCell ref="J198:J199"/>
    <mergeCell ref="K198:K199"/>
    <mergeCell ref="L198:L199"/>
    <mergeCell ref="M198:M199"/>
    <mergeCell ref="P198:P199"/>
    <mergeCell ref="R198:R199"/>
    <mergeCell ref="O196:O197"/>
    <mergeCell ref="T196:T197"/>
    <mergeCell ref="R196:R197"/>
    <mergeCell ref="S196:S197"/>
    <mergeCell ref="P196:P197"/>
    <mergeCell ref="Q196:Q197"/>
    <mergeCell ref="J196:J197"/>
    <mergeCell ref="K196:K197"/>
    <mergeCell ref="L196:L197"/>
    <mergeCell ref="M196:M197"/>
    <mergeCell ref="T188:T189"/>
    <mergeCell ref="T182:T183"/>
    <mergeCell ref="R194:R195"/>
    <mergeCell ref="S194:S195"/>
    <mergeCell ref="T194:T195"/>
    <mergeCell ref="S184:S185"/>
    <mergeCell ref="R186:R187"/>
    <mergeCell ref="T184:T185"/>
    <mergeCell ref="S190:S191"/>
    <mergeCell ref="R192:R193"/>
    <mergeCell ref="B194:B199"/>
    <mergeCell ref="I194:I195"/>
    <mergeCell ref="I196:I197"/>
    <mergeCell ref="I198:I199"/>
    <mergeCell ref="C194:G199"/>
    <mergeCell ref="L178:L179"/>
    <mergeCell ref="M178:M179"/>
    <mergeCell ref="N178:N179"/>
    <mergeCell ref="J180:J181"/>
    <mergeCell ref="K180:K181"/>
    <mergeCell ref="L180:L181"/>
    <mergeCell ref="M180:M181"/>
    <mergeCell ref="K168:K169"/>
    <mergeCell ref="L168:L169"/>
    <mergeCell ref="M168:M169"/>
    <mergeCell ref="L170:L171"/>
    <mergeCell ref="M170:M171"/>
    <mergeCell ref="K170:K171"/>
    <mergeCell ref="T166:T167"/>
    <mergeCell ref="S168:S169"/>
    <mergeCell ref="T168:T169"/>
    <mergeCell ref="N168:N169"/>
    <mergeCell ref="O168:O169"/>
    <mergeCell ref="P168:P169"/>
    <mergeCell ref="Q168:Q169"/>
    <mergeCell ref="O166:O167"/>
    <mergeCell ref="P166:P167"/>
    <mergeCell ref="Q166:Q167"/>
    <mergeCell ref="K166:K167"/>
    <mergeCell ref="L166:L167"/>
    <mergeCell ref="M166:M167"/>
    <mergeCell ref="N166:N167"/>
    <mergeCell ref="R166:R167"/>
    <mergeCell ref="S166:S167"/>
    <mergeCell ref="F10:F12"/>
    <mergeCell ref="G10:G12"/>
    <mergeCell ref="H10:H11"/>
    <mergeCell ref="J10:J12"/>
    <mergeCell ref="K11:K12"/>
    <mergeCell ref="N11:N12"/>
    <mergeCell ref="O11:S11"/>
    <mergeCell ref="R14:R15"/>
    <mergeCell ref="A10:A12"/>
    <mergeCell ref="B10:C12"/>
    <mergeCell ref="D10:D12"/>
    <mergeCell ref="E10:E12"/>
    <mergeCell ref="J9:T9"/>
    <mergeCell ref="K10:S10"/>
    <mergeCell ref="T10:T12"/>
    <mergeCell ref="L11:M11"/>
    <mergeCell ref="S14:S15"/>
    <mergeCell ref="T14:T15"/>
    <mergeCell ref="B13:C13"/>
    <mergeCell ref="J14:J15"/>
    <mergeCell ref="K14:K15"/>
    <mergeCell ref="L14:L15"/>
    <mergeCell ref="I14:I15"/>
    <mergeCell ref="Q14:Q15"/>
    <mergeCell ref="M14:M15"/>
    <mergeCell ref="C14:G19"/>
    <mergeCell ref="O16:O17"/>
    <mergeCell ref="P16:P17"/>
    <mergeCell ref="N14:N15"/>
    <mergeCell ref="O14:O15"/>
    <mergeCell ref="P14:P15"/>
    <mergeCell ref="Q20:Q21"/>
    <mergeCell ref="N16:N17"/>
    <mergeCell ref="Q16:Q17"/>
    <mergeCell ref="T20:T21"/>
    <mergeCell ref="S20:S21"/>
    <mergeCell ref="Q18:Q19"/>
    <mergeCell ref="R18:R19"/>
    <mergeCell ref="N20:N21"/>
    <mergeCell ref="O20:O21"/>
    <mergeCell ref="P20:P21"/>
    <mergeCell ref="J26:J27"/>
    <mergeCell ref="J22:J23"/>
    <mergeCell ref="K22:K23"/>
    <mergeCell ref="L22:L23"/>
    <mergeCell ref="K26:K27"/>
    <mergeCell ref="L24:L25"/>
    <mergeCell ref="R20:R21"/>
    <mergeCell ref="P26:P27"/>
    <mergeCell ref="Q26:Q27"/>
    <mergeCell ref="L26:L27"/>
    <mergeCell ref="M26:M27"/>
    <mergeCell ref="N26:N27"/>
    <mergeCell ref="O26:O27"/>
    <mergeCell ref="P22:P23"/>
    <mergeCell ref="Q22:Q23"/>
    <mergeCell ref="Q24:Q25"/>
    <mergeCell ref="K20:K21"/>
    <mergeCell ref="L20:L21"/>
    <mergeCell ref="P28:P29"/>
    <mergeCell ref="T32:T33"/>
    <mergeCell ref="M30:M31"/>
    <mergeCell ref="L30:L31"/>
    <mergeCell ref="K30:K31"/>
    <mergeCell ref="T28:T29"/>
    <mergeCell ref="N28:N29"/>
    <mergeCell ref="M28:M29"/>
    <mergeCell ref="I34:I35"/>
    <mergeCell ref="J34:J35"/>
    <mergeCell ref="K34:K35"/>
    <mergeCell ref="I32:I33"/>
    <mergeCell ref="O148:O149"/>
    <mergeCell ref="J32:J33"/>
    <mergeCell ref="K32:K33"/>
    <mergeCell ref="O28:O29"/>
    <mergeCell ref="L36:L37"/>
    <mergeCell ref="M36:M37"/>
    <mergeCell ref="N36:N37"/>
    <mergeCell ref="O36:O37"/>
    <mergeCell ref="N38:N39"/>
    <mergeCell ref="M48:M49"/>
    <mergeCell ref="A164:A169"/>
    <mergeCell ref="B164:B169"/>
    <mergeCell ref="C164:G169"/>
    <mergeCell ref="A32:A37"/>
    <mergeCell ref="A146:A151"/>
    <mergeCell ref="C146:C151"/>
    <mergeCell ref="D146:D151"/>
    <mergeCell ref="E146:E151"/>
    <mergeCell ref="F146:F151"/>
    <mergeCell ref="G146:G151"/>
    <mergeCell ref="I148:I149"/>
    <mergeCell ref="J148:J149"/>
    <mergeCell ref="R32:R33"/>
    <mergeCell ref="S32:S33"/>
    <mergeCell ref="L38:L39"/>
    <mergeCell ref="O32:O33"/>
    <mergeCell ref="O38:O39"/>
    <mergeCell ref="P38:P39"/>
    <mergeCell ref="Q38:Q39"/>
    <mergeCell ref="R38:R39"/>
    <mergeCell ref="R168:R169"/>
    <mergeCell ref="N180:N181"/>
    <mergeCell ref="O180:O181"/>
    <mergeCell ref="P180:P181"/>
    <mergeCell ref="O170:O171"/>
    <mergeCell ref="N170:N171"/>
    <mergeCell ref="O178:O179"/>
    <mergeCell ref="P178:P179"/>
    <mergeCell ref="Q178:Q179"/>
    <mergeCell ref="R178:R179"/>
    <mergeCell ref="N150:N151"/>
    <mergeCell ref="N154:N155"/>
    <mergeCell ref="L32:L33"/>
    <mergeCell ref="M32:M33"/>
    <mergeCell ref="N32:N33"/>
    <mergeCell ref="L136:L137"/>
    <mergeCell ref="M136:M137"/>
    <mergeCell ref="N136:N137"/>
    <mergeCell ref="N140:N141"/>
    <mergeCell ref="L50:L51"/>
    <mergeCell ref="T142:T143"/>
    <mergeCell ref="K44:K45"/>
    <mergeCell ref="L44:L45"/>
    <mergeCell ref="M44:M45"/>
    <mergeCell ref="N44:N45"/>
    <mergeCell ref="O44:O45"/>
    <mergeCell ref="P44:P45"/>
    <mergeCell ref="R46:R47"/>
    <mergeCell ref="S46:S47"/>
    <mergeCell ref="T46:T47"/>
    <mergeCell ref="R142:R143"/>
    <mergeCell ref="S142:S143"/>
    <mergeCell ref="R48:R49"/>
    <mergeCell ref="S48:S49"/>
    <mergeCell ref="S130:S131"/>
    <mergeCell ref="R132:R133"/>
    <mergeCell ref="S132:S133"/>
    <mergeCell ref="R126:R127"/>
    <mergeCell ref="S126:S127"/>
    <mergeCell ref="S138:S139"/>
    <mergeCell ref="Q140:Q141"/>
    <mergeCell ref="R140:R141"/>
    <mergeCell ref="S140:S141"/>
    <mergeCell ref="P50:P51"/>
    <mergeCell ref="Q50:Q51"/>
    <mergeCell ref="R56:R57"/>
    <mergeCell ref="S56:S57"/>
    <mergeCell ref="Q54:Q55"/>
    <mergeCell ref="R54:R55"/>
    <mergeCell ref="S68:S69"/>
    <mergeCell ref="K52:K53"/>
    <mergeCell ref="T44:T45"/>
    <mergeCell ref="Q46:Q47"/>
    <mergeCell ref="R50:R51"/>
    <mergeCell ref="S50:S51"/>
    <mergeCell ref="Q44:Q45"/>
    <mergeCell ref="R44:R45"/>
    <mergeCell ref="S44:S45"/>
    <mergeCell ref="O50:O51"/>
    <mergeCell ref="P46:P47"/>
    <mergeCell ref="B50:B55"/>
    <mergeCell ref="A50:A55"/>
    <mergeCell ref="J50:J51"/>
    <mergeCell ref="K50:K51"/>
    <mergeCell ref="I50:I51"/>
    <mergeCell ref="I52:I53"/>
    <mergeCell ref="I54:I55"/>
    <mergeCell ref="K54:K55"/>
    <mergeCell ref="J54:J55"/>
    <mergeCell ref="J52:J53"/>
    <mergeCell ref="M40:M41"/>
    <mergeCell ref="N40:N41"/>
    <mergeCell ref="O40:O41"/>
    <mergeCell ref="M42:M43"/>
    <mergeCell ref="N42:N43"/>
    <mergeCell ref="P54:P55"/>
    <mergeCell ref="O52:O53"/>
    <mergeCell ref="L54:L55"/>
    <mergeCell ref="M54:M55"/>
    <mergeCell ref="N54:N55"/>
    <mergeCell ref="L56:L57"/>
    <mergeCell ref="M56:M57"/>
    <mergeCell ref="N56:N57"/>
    <mergeCell ref="O56:O57"/>
    <mergeCell ref="N46:N47"/>
    <mergeCell ref="O46:O47"/>
    <mergeCell ref="R42:R43"/>
    <mergeCell ref="S42:S43"/>
    <mergeCell ref="T40:T41"/>
    <mergeCell ref="T52:T53"/>
    <mergeCell ref="T50:T51"/>
    <mergeCell ref="O42:O43"/>
    <mergeCell ref="P52:P53"/>
    <mergeCell ref="I42:I43"/>
    <mergeCell ref="J42:J43"/>
    <mergeCell ref="K42:K43"/>
    <mergeCell ref="L42:L43"/>
    <mergeCell ref="L52:L53"/>
    <mergeCell ref="M52:M53"/>
    <mergeCell ref="O54:O55"/>
    <mergeCell ref="T42:T43"/>
    <mergeCell ref="R52:R53"/>
    <mergeCell ref="S52:S53"/>
    <mergeCell ref="T54:T55"/>
    <mergeCell ref="S54:S55"/>
    <mergeCell ref="M50:M51"/>
    <mergeCell ref="N50:N51"/>
    <mergeCell ref="T68:T69"/>
    <mergeCell ref="T56:T57"/>
    <mergeCell ref="S58:S59"/>
    <mergeCell ref="T58:T59"/>
    <mergeCell ref="T66:T67"/>
    <mergeCell ref="S62:S63"/>
    <mergeCell ref="T62:T63"/>
    <mergeCell ref="S74:S75"/>
    <mergeCell ref="T74:T75"/>
    <mergeCell ref="S70:S71"/>
    <mergeCell ref="T70:T71"/>
    <mergeCell ref="S72:S73"/>
    <mergeCell ref="T72:T73"/>
    <mergeCell ref="R74:R75"/>
    <mergeCell ref="R68:R69"/>
    <mergeCell ref="P68:P69"/>
    <mergeCell ref="Q68:Q69"/>
    <mergeCell ref="R70:R71"/>
    <mergeCell ref="Q72:Q73"/>
    <mergeCell ref="R72:R73"/>
    <mergeCell ref="P72:P73"/>
    <mergeCell ref="P70:P71"/>
    <mergeCell ref="Q70:Q71"/>
    <mergeCell ref="P80:P81"/>
    <mergeCell ref="Q80:Q81"/>
    <mergeCell ref="K74:K75"/>
    <mergeCell ref="L74:L75"/>
    <mergeCell ref="M74:M75"/>
    <mergeCell ref="N74:N75"/>
    <mergeCell ref="P74:P75"/>
    <mergeCell ref="Q74:Q75"/>
    <mergeCell ref="M76:M77"/>
    <mergeCell ref="N76:N77"/>
    <mergeCell ref="S80:S81"/>
    <mergeCell ref="T80:T81"/>
    <mergeCell ref="T78:T79"/>
    <mergeCell ref="P86:P87"/>
    <mergeCell ref="Q86:Q87"/>
    <mergeCell ref="R86:R87"/>
    <mergeCell ref="R80:R81"/>
    <mergeCell ref="Q82:Q83"/>
    <mergeCell ref="R82:R83"/>
    <mergeCell ref="S86:S87"/>
    <mergeCell ref="T86:T87"/>
    <mergeCell ref="J92:J93"/>
    <mergeCell ref="K92:K93"/>
    <mergeCell ref="J86:J87"/>
    <mergeCell ref="K86:K87"/>
    <mergeCell ref="J90:J91"/>
    <mergeCell ref="K90:K91"/>
    <mergeCell ref="L86:L87"/>
    <mergeCell ref="M86:M87"/>
    <mergeCell ref="N86:N87"/>
    <mergeCell ref="O74:O75"/>
    <mergeCell ref="N68:N69"/>
    <mergeCell ref="O68:O69"/>
    <mergeCell ref="N62:N63"/>
    <mergeCell ref="O62:O63"/>
    <mergeCell ref="O72:O73"/>
    <mergeCell ref="O70:O71"/>
    <mergeCell ref="N64:N65"/>
    <mergeCell ref="O64:O65"/>
    <mergeCell ref="N66:N67"/>
    <mergeCell ref="N80:N81"/>
    <mergeCell ref="O80:O81"/>
    <mergeCell ref="O76:O77"/>
    <mergeCell ref="L92:L93"/>
    <mergeCell ref="M92:M93"/>
    <mergeCell ref="N92:N93"/>
    <mergeCell ref="O92:O93"/>
    <mergeCell ref="T92:T93"/>
    <mergeCell ref="J98:J99"/>
    <mergeCell ref="K98:K99"/>
    <mergeCell ref="L98:L99"/>
    <mergeCell ref="M98:M99"/>
    <mergeCell ref="N98:N99"/>
    <mergeCell ref="O98:O99"/>
    <mergeCell ref="P98:P99"/>
    <mergeCell ref="Q98:Q99"/>
    <mergeCell ref="R98:R99"/>
    <mergeCell ref="S98:S99"/>
    <mergeCell ref="T98:T99"/>
    <mergeCell ref="A332:G334"/>
    <mergeCell ref="H332:H334"/>
    <mergeCell ref="J116:J117"/>
    <mergeCell ref="K116:K117"/>
    <mergeCell ref="J158:J159"/>
    <mergeCell ref="K158:K159"/>
    <mergeCell ref="J164:J165"/>
    <mergeCell ref="K164:K165"/>
    <mergeCell ref="A340:G342"/>
    <mergeCell ref="H340:H342"/>
    <mergeCell ref="L116:L117"/>
    <mergeCell ref="M116:M117"/>
    <mergeCell ref="L128:L129"/>
    <mergeCell ref="M128:M129"/>
    <mergeCell ref="J140:J141"/>
    <mergeCell ref="K140:K141"/>
    <mergeCell ref="L140:L141"/>
    <mergeCell ref="M140:M141"/>
    <mergeCell ref="R116:R117"/>
    <mergeCell ref="S116:S117"/>
    <mergeCell ref="T116:T117"/>
    <mergeCell ref="J122:J123"/>
    <mergeCell ref="K122:K123"/>
    <mergeCell ref="J118:J119"/>
    <mergeCell ref="K118:K119"/>
    <mergeCell ref="L118:L119"/>
    <mergeCell ref="L122:L123"/>
    <mergeCell ref="M122:M123"/>
    <mergeCell ref="R122:R123"/>
    <mergeCell ref="S122:S123"/>
    <mergeCell ref="T122:T123"/>
    <mergeCell ref="I144:I145"/>
    <mergeCell ref="J144:J145"/>
    <mergeCell ref="K144:K145"/>
    <mergeCell ref="L144:L145"/>
    <mergeCell ref="M144:M145"/>
    <mergeCell ref="N144:N145"/>
    <mergeCell ref="O144:O145"/>
    <mergeCell ref="O128:O129"/>
    <mergeCell ref="P128:P129"/>
    <mergeCell ref="Q128:Q129"/>
    <mergeCell ref="R128:R129"/>
    <mergeCell ref="R134:R135"/>
    <mergeCell ref="S134:S135"/>
    <mergeCell ref="T134:T135"/>
    <mergeCell ref="T140:T141"/>
    <mergeCell ref="S136:S137"/>
    <mergeCell ref="T136:T137"/>
    <mergeCell ref="R136:R137"/>
    <mergeCell ref="J146:J147"/>
    <mergeCell ref="P144:P145"/>
    <mergeCell ref="Q144:Q145"/>
    <mergeCell ref="R144:R145"/>
    <mergeCell ref="S144:S145"/>
    <mergeCell ref="T144:T145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58:T159"/>
    <mergeCell ref="T164:T165"/>
    <mergeCell ref="T146:T147"/>
    <mergeCell ref="T154:T155"/>
    <mergeCell ref="T156:T157"/>
    <mergeCell ref="S160:S161"/>
    <mergeCell ref="T160:T161"/>
    <mergeCell ref="S158:S159"/>
    <mergeCell ref="S164:S165"/>
    <mergeCell ref="N152:N153"/>
    <mergeCell ref="O152:O153"/>
    <mergeCell ref="T152:T153"/>
    <mergeCell ref="Y148:Y149"/>
    <mergeCell ref="Y150:Y151"/>
    <mergeCell ref="Y152:Y153"/>
    <mergeCell ref="P148:P149"/>
    <mergeCell ref="O150:O151"/>
    <mergeCell ref="P150:P151"/>
    <mergeCell ref="T150:T151"/>
    <mergeCell ref="J152:J153"/>
    <mergeCell ref="K152:K153"/>
    <mergeCell ref="L152:L153"/>
    <mergeCell ref="M152:M153"/>
    <mergeCell ref="A44:A49"/>
    <mergeCell ref="B44:B49"/>
    <mergeCell ref="C44:C49"/>
    <mergeCell ref="D44:D49"/>
    <mergeCell ref="K46:K47"/>
    <mergeCell ref="J44:J45"/>
    <mergeCell ref="J48:J49"/>
    <mergeCell ref="K48:K49"/>
    <mergeCell ref="P152:P153"/>
    <mergeCell ref="Q152:Q153"/>
    <mergeCell ref="R152:R153"/>
    <mergeCell ref="R156:R157"/>
    <mergeCell ref="P156:P157"/>
    <mergeCell ref="Q156:Q157"/>
    <mergeCell ref="O154:O155"/>
    <mergeCell ref="P154:P155"/>
    <mergeCell ref="S156:S157"/>
    <mergeCell ref="O156:O157"/>
    <mergeCell ref="Q158:Q159"/>
    <mergeCell ref="N158:N159"/>
    <mergeCell ref="O158:O159"/>
    <mergeCell ref="P158:P159"/>
    <mergeCell ref="R158:R159"/>
    <mergeCell ref="L164:L165"/>
    <mergeCell ref="M164:M165"/>
    <mergeCell ref="N164:N165"/>
    <mergeCell ref="O164:O165"/>
    <mergeCell ref="P164:P165"/>
    <mergeCell ref="Q164:Q165"/>
    <mergeCell ref="R164:R165"/>
    <mergeCell ref="R160:R161"/>
    <mergeCell ref="Q160:Q161"/>
    <mergeCell ref="A176:A181"/>
    <mergeCell ref="B176:B181"/>
    <mergeCell ref="J176:J177"/>
    <mergeCell ref="K176:K177"/>
    <mergeCell ref="K178:K179"/>
    <mergeCell ref="C176:G181"/>
    <mergeCell ref="L176:L177"/>
    <mergeCell ref="P170:P171"/>
    <mergeCell ref="Q170:Q171"/>
    <mergeCell ref="R170:R171"/>
    <mergeCell ref="Q176:Q177"/>
    <mergeCell ref="R176:R177"/>
    <mergeCell ref="P172:P173"/>
    <mergeCell ref="L172:L173"/>
    <mergeCell ref="M172:M173"/>
    <mergeCell ref="N172:N173"/>
    <mergeCell ref="M182:M183"/>
    <mergeCell ref="S176:S177"/>
    <mergeCell ref="S178:S179"/>
    <mergeCell ref="T170:T171"/>
    <mergeCell ref="T172:T173"/>
    <mergeCell ref="S174:S175"/>
    <mergeCell ref="S170:S171"/>
    <mergeCell ref="Q172:Q173"/>
    <mergeCell ref="R172:R173"/>
    <mergeCell ref="S172:S173"/>
    <mergeCell ref="T176:T177"/>
    <mergeCell ref="M176:M177"/>
    <mergeCell ref="N176:N177"/>
    <mergeCell ref="O176:O177"/>
    <mergeCell ref="P176:P177"/>
    <mergeCell ref="N182:N183"/>
    <mergeCell ref="O182:O183"/>
    <mergeCell ref="T178:T179"/>
    <mergeCell ref="P182:P183"/>
    <mergeCell ref="Q182:Q183"/>
    <mergeCell ref="Q180:Q181"/>
    <mergeCell ref="R180:R181"/>
    <mergeCell ref="S180:S181"/>
    <mergeCell ref="T180:T181"/>
    <mergeCell ref="J182:J183"/>
    <mergeCell ref="K182:K183"/>
    <mergeCell ref="L182:L183"/>
    <mergeCell ref="I182:I183"/>
    <mergeCell ref="I186:I187"/>
    <mergeCell ref="J186:J187"/>
    <mergeCell ref="L184:L185"/>
    <mergeCell ref="L186:L187"/>
    <mergeCell ref="I184:I185"/>
    <mergeCell ref="O194:O195"/>
    <mergeCell ref="P194:P195"/>
    <mergeCell ref="Q194:Q195"/>
    <mergeCell ref="J194:J195"/>
    <mergeCell ref="K194:K195"/>
    <mergeCell ref="L194:L195"/>
    <mergeCell ref="M194:M195"/>
    <mergeCell ref="K300:K301"/>
    <mergeCell ref="L300:L301"/>
    <mergeCell ref="M300:M301"/>
    <mergeCell ref="N194:N195"/>
    <mergeCell ref="N196:N197"/>
    <mergeCell ref="N206:N207"/>
    <mergeCell ref="N200:N201"/>
    <mergeCell ref="K200:K201"/>
    <mergeCell ref="N222:N223"/>
    <mergeCell ref="M224:M225"/>
    <mergeCell ref="N300:N301"/>
    <mergeCell ref="O300:O301"/>
    <mergeCell ref="P300:P301"/>
    <mergeCell ref="J200:J201"/>
    <mergeCell ref="P200:P201"/>
    <mergeCell ref="K212:K213"/>
    <mergeCell ref="M212:M213"/>
    <mergeCell ref="M210:M211"/>
    <mergeCell ref="N210:N211"/>
    <mergeCell ref="O210:O211"/>
    <mergeCell ref="T200:T201"/>
    <mergeCell ref="J206:J207"/>
    <mergeCell ref="K206:K207"/>
    <mergeCell ref="L206:L207"/>
    <mergeCell ref="M206:M207"/>
    <mergeCell ref="S206:S207"/>
    <mergeCell ref="T206:T207"/>
    <mergeCell ref="O206:O207"/>
    <mergeCell ref="R206:R207"/>
    <mergeCell ref="P206:P207"/>
    <mergeCell ref="N212:N213"/>
    <mergeCell ref="O212:O213"/>
    <mergeCell ref="P212:P213"/>
    <mergeCell ref="Q212:Q213"/>
    <mergeCell ref="L210:L211"/>
    <mergeCell ref="R298:R299"/>
    <mergeCell ref="S298:S299"/>
    <mergeCell ref="T298:T299"/>
    <mergeCell ref="S210:S211"/>
    <mergeCell ref="T210:T211"/>
    <mergeCell ref="R210:R211"/>
    <mergeCell ref="P220:P221"/>
    <mergeCell ref="L212:L213"/>
    <mergeCell ref="S212:S213"/>
    <mergeCell ref="R218:R219"/>
    <mergeCell ref="S218:S219"/>
    <mergeCell ref="T218:T219"/>
    <mergeCell ref="T208:T209"/>
    <mergeCell ref="T212:T213"/>
    <mergeCell ref="R212:R213"/>
    <mergeCell ref="K298:K299"/>
    <mergeCell ref="L298:L299"/>
    <mergeCell ref="M298:M299"/>
    <mergeCell ref="Q218:Q219"/>
    <mergeCell ref="O228:O229"/>
    <mergeCell ref="O232:O233"/>
    <mergeCell ref="O222:O223"/>
    <mergeCell ref="N234:N235"/>
    <mergeCell ref="O234:O235"/>
    <mergeCell ref="P234:P235"/>
    <mergeCell ref="N298:N299"/>
    <mergeCell ref="O298:O299"/>
    <mergeCell ref="P298:P299"/>
    <mergeCell ref="J224:J225"/>
    <mergeCell ref="K224:K225"/>
    <mergeCell ref="J230:J231"/>
    <mergeCell ref="K230:K231"/>
    <mergeCell ref="L230:L231"/>
    <mergeCell ref="M230:M231"/>
    <mergeCell ref="K226:K227"/>
    <mergeCell ref="T224:T225"/>
    <mergeCell ref="N224:N225"/>
    <mergeCell ref="O224:O225"/>
    <mergeCell ref="P224:P225"/>
    <mergeCell ref="Q224:Q225"/>
    <mergeCell ref="R224:R225"/>
    <mergeCell ref="S224:S225"/>
    <mergeCell ref="R230:R231"/>
    <mergeCell ref="S230:S231"/>
    <mergeCell ref="N230:N231"/>
    <mergeCell ref="O230:O231"/>
    <mergeCell ref="P230:P231"/>
    <mergeCell ref="Q230:Q231"/>
    <mergeCell ref="C236:C241"/>
    <mergeCell ref="T230:T231"/>
    <mergeCell ref="J232:J233"/>
    <mergeCell ref="K232:K233"/>
    <mergeCell ref="L232:L233"/>
    <mergeCell ref="M232:M233"/>
    <mergeCell ref="L236:L237"/>
    <mergeCell ref="M236:M237"/>
    <mergeCell ref="N236:N237"/>
    <mergeCell ref="O236:O237"/>
    <mergeCell ref="P236:P237"/>
    <mergeCell ref="Q236:Q237"/>
    <mergeCell ref="R242:R243"/>
    <mergeCell ref="R236:R237"/>
    <mergeCell ref="O238:O239"/>
    <mergeCell ref="P238:P239"/>
    <mergeCell ref="Q238:Q239"/>
    <mergeCell ref="R238:R239"/>
    <mergeCell ref="O240:O241"/>
    <mergeCell ref="S236:S237"/>
    <mergeCell ref="T236:T237"/>
    <mergeCell ref="S238:S239"/>
    <mergeCell ref="T238:T239"/>
    <mergeCell ref="S240:S241"/>
    <mergeCell ref="T240:T241"/>
    <mergeCell ref="P240:P241"/>
    <mergeCell ref="Q240:Q241"/>
    <mergeCell ref="R240:R241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J248:J249"/>
    <mergeCell ref="K248:K249"/>
    <mergeCell ref="L248:L249"/>
    <mergeCell ref="M248:M249"/>
    <mergeCell ref="N248:N249"/>
    <mergeCell ref="O248:O249"/>
    <mergeCell ref="P248:P249"/>
    <mergeCell ref="Q248:Q249"/>
    <mergeCell ref="R248:R249"/>
    <mergeCell ref="S248:S249"/>
    <mergeCell ref="T248:T249"/>
    <mergeCell ref="J254:J255"/>
    <mergeCell ref="K254:K255"/>
    <mergeCell ref="R254:R255"/>
    <mergeCell ref="S254:S255"/>
    <mergeCell ref="L254:L255"/>
    <mergeCell ref="M254:M255"/>
    <mergeCell ref="N254:N255"/>
    <mergeCell ref="I328:I329"/>
    <mergeCell ref="I330:I331"/>
    <mergeCell ref="J328:J329"/>
    <mergeCell ref="K328:K329"/>
    <mergeCell ref="J330:J331"/>
    <mergeCell ref="K330:K331"/>
    <mergeCell ref="O254:O255"/>
    <mergeCell ref="A260:A265"/>
    <mergeCell ref="B260:B265"/>
    <mergeCell ref="J260:J261"/>
    <mergeCell ref="K260:K261"/>
    <mergeCell ref="L260:L261"/>
    <mergeCell ref="I264:I265"/>
    <mergeCell ref="O260:O261"/>
    <mergeCell ref="A254:A259"/>
    <mergeCell ref="B254:B259"/>
    <mergeCell ref="P254:P255"/>
    <mergeCell ref="Q254:Q255"/>
    <mergeCell ref="I260:I261"/>
    <mergeCell ref="I262:I263"/>
    <mergeCell ref="M260:M261"/>
    <mergeCell ref="J262:J263"/>
    <mergeCell ref="K262:K263"/>
    <mergeCell ref="L262:L263"/>
    <mergeCell ref="M262:M263"/>
    <mergeCell ref="N260:N261"/>
    <mergeCell ref="P260:P261"/>
    <mergeCell ref="Q260:Q261"/>
    <mergeCell ref="R260:R261"/>
    <mergeCell ref="S260:S261"/>
    <mergeCell ref="T260:T261"/>
    <mergeCell ref="J266:J267"/>
    <mergeCell ref="L328:L329"/>
    <mergeCell ref="M328:M329"/>
    <mergeCell ref="N328:N329"/>
    <mergeCell ref="O328:O329"/>
    <mergeCell ref="P328:P329"/>
    <mergeCell ref="Q328:Q329"/>
    <mergeCell ref="R328:R329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I272:I273"/>
    <mergeCell ref="I274:I275"/>
    <mergeCell ref="R272:R273"/>
    <mergeCell ref="T266:T267"/>
    <mergeCell ref="S272:S273"/>
    <mergeCell ref="T272:T273"/>
    <mergeCell ref="S270:S271"/>
    <mergeCell ref="T270:T271"/>
    <mergeCell ref="N272:N273"/>
    <mergeCell ref="O272:O273"/>
    <mergeCell ref="J272:J273"/>
    <mergeCell ref="K272:K273"/>
    <mergeCell ref="L272:L273"/>
    <mergeCell ref="M272:M273"/>
    <mergeCell ref="P278:P279"/>
    <mergeCell ref="Q278:Q279"/>
    <mergeCell ref="P272:P273"/>
    <mergeCell ref="Q272:Q273"/>
    <mergeCell ref="T278:T279"/>
    <mergeCell ref="T254:T255"/>
    <mergeCell ref="J278:J279"/>
    <mergeCell ref="T328:T329"/>
    <mergeCell ref="K278:K279"/>
    <mergeCell ref="L278:L279"/>
    <mergeCell ref="M278:M279"/>
    <mergeCell ref="N278:N279"/>
    <mergeCell ref="S328:S329"/>
    <mergeCell ref="O278:O279"/>
    <mergeCell ref="S242:S243"/>
    <mergeCell ref="T242:T243"/>
    <mergeCell ref="S246:S247"/>
    <mergeCell ref="T246:T247"/>
    <mergeCell ref="T250:T251"/>
    <mergeCell ref="T274:T275"/>
    <mergeCell ref="O284:O285"/>
    <mergeCell ref="P284:P285"/>
    <mergeCell ref="Q284:Q285"/>
    <mergeCell ref="R284:R285"/>
    <mergeCell ref="S284:S285"/>
    <mergeCell ref="T284:T285"/>
    <mergeCell ref="R278:R279"/>
    <mergeCell ref="S278:S279"/>
    <mergeCell ref="J284:J285"/>
    <mergeCell ref="K284:K285"/>
    <mergeCell ref="L284:L285"/>
    <mergeCell ref="M284:M285"/>
    <mergeCell ref="J290:J291"/>
    <mergeCell ref="K290:K291"/>
    <mergeCell ref="L290:L291"/>
    <mergeCell ref="M290:M291"/>
    <mergeCell ref="O296:O297"/>
    <mergeCell ref="M292:M293"/>
    <mergeCell ref="N284:N285"/>
    <mergeCell ref="N290:N291"/>
    <mergeCell ref="O290:O291"/>
    <mergeCell ref="O286:O287"/>
    <mergeCell ref="N292:N293"/>
    <mergeCell ref="O292:O293"/>
    <mergeCell ref="K292:K293"/>
    <mergeCell ref="L292:L293"/>
    <mergeCell ref="K294:K295"/>
    <mergeCell ref="L294:L295"/>
    <mergeCell ref="R290:R291"/>
    <mergeCell ref="S290:S291"/>
    <mergeCell ref="Q290:Q291"/>
    <mergeCell ref="P290:P291"/>
    <mergeCell ref="T290:T291"/>
    <mergeCell ref="T296:T297"/>
    <mergeCell ref="J302:J303"/>
    <mergeCell ref="K302:K303"/>
    <mergeCell ref="P296:P297"/>
    <mergeCell ref="Q296:Q297"/>
    <mergeCell ref="R296:R297"/>
    <mergeCell ref="S296:S297"/>
    <mergeCell ref="L296:L297"/>
    <mergeCell ref="L302:L303"/>
    <mergeCell ref="M302:M303"/>
    <mergeCell ref="N302:N303"/>
    <mergeCell ref="O302:O303"/>
    <mergeCell ref="P302:P303"/>
    <mergeCell ref="Q302:Q303"/>
    <mergeCell ref="R302:R303"/>
    <mergeCell ref="S302:S303"/>
    <mergeCell ref="T302:T303"/>
    <mergeCell ref="O314:O315"/>
    <mergeCell ref="L330:L331"/>
    <mergeCell ref="M330:M331"/>
    <mergeCell ref="N330:N331"/>
    <mergeCell ref="O330:O331"/>
    <mergeCell ref="L318:L319"/>
    <mergeCell ref="M318:M319"/>
    <mergeCell ref="N318:N319"/>
    <mergeCell ref="L316:L317"/>
    <mergeCell ref="M316:M317"/>
    <mergeCell ref="T308:T309"/>
    <mergeCell ref="P330:P331"/>
    <mergeCell ref="L308:L309"/>
    <mergeCell ref="M308:M309"/>
    <mergeCell ref="N308:N309"/>
    <mergeCell ref="O308:O309"/>
    <mergeCell ref="P308:P309"/>
    <mergeCell ref="L314:L315"/>
    <mergeCell ref="M314:M315"/>
    <mergeCell ref="N314:N315"/>
    <mergeCell ref="S314:S315"/>
    <mergeCell ref="Q308:Q309"/>
    <mergeCell ref="R308:R309"/>
    <mergeCell ref="S308:S309"/>
    <mergeCell ref="S312:S313"/>
    <mergeCell ref="S310:S311"/>
    <mergeCell ref="R320:R321"/>
    <mergeCell ref="P314:P315"/>
    <mergeCell ref="Q314:Q315"/>
    <mergeCell ref="R314:R315"/>
    <mergeCell ref="P316:P317"/>
    <mergeCell ref="T330:T331"/>
    <mergeCell ref="T314:T315"/>
    <mergeCell ref="G320:G325"/>
    <mergeCell ref="K320:K321"/>
    <mergeCell ref="L320:L321"/>
    <mergeCell ref="M320:M321"/>
    <mergeCell ref="N320:N321"/>
    <mergeCell ref="O320:O321"/>
    <mergeCell ref="P320:P321"/>
    <mergeCell ref="Q320:Q321"/>
    <mergeCell ref="N326:N327"/>
    <mergeCell ref="S326:S327"/>
    <mergeCell ref="Q330:Q331"/>
    <mergeCell ref="R330:R331"/>
    <mergeCell ref="S330:S331"/>
    <mergeCell ref="T326:T327"/>
    <mergeCell ref="O326:O327"/>
    <mergeCell ref="P326:P327"/>
    <mergeCell ref="R326:R327"/>
    <mergeCell ref="Q326:Q327"/>
    <mergeCell ref="S320:S321"/>
    <mergeCell ref="T320:T321"/>
    <mergeCell ref="Q28:Q29"/>
    <mergeCell ref="R28:R29"/>
    <mergeCell ref="S28:S29"/>
    <mergeCell ref="Q148:Q149"/>
    <mergeCell ref="Q150:Q151"/>
    <mergeCell ref="Q190:Q191"/>
    <mergeCell ref="Q186:Q187"/>
    <mergeCell ref="R190:R191"/>
    <mergeCell ref="J188:J189"/>
    <mergeCell ref="K188:K189"/>
    <mergeCell ref="L188:L189"/>
    <mergeCell ref="M188:M189"/>
    <mergeCell ref="A182:A187"/>
    <mergeCell ref="A188:A193"/>
    <mergeCell ref="B182:B193"/>
    <mergeCell ref="C182:C193"/>
    <mergeCell ref="E188:E193"/>
    <mergeCell ref="R184:R185"/>
    <mergeCell ref="N188:N189"/>
    <mergeCell ref="O188:O189"/>
    <mergeCell ref="N190:N191"/>
    <mergeCell ref="O190:O191"/>
    <mergeCell ref="P184:P185"/>
    <mergeCell ref="O184:O185"/>
    <mergeCell ref="N186:N187"/>
    <mergeCell ref="Q184:Q185"/>
    <mergeCell ref="P190:P191"/>
    <mergeCell ref="O186:O187"/>
    <mergeCell ref="S188:S189"/>
    <mergeCell ref="R182:R183"/>
    <mergeCell ref="S182:S183"/>
    <mergeCell ref="S186:S187"/>
    <mergeCell ref="P188:P189"/>
    <mergeCell ref="Q188:Q189"/>
    <mergeCell ref="R188:R189"/>
    <mergeCell ref="P186:P187"/>
    <mergeCell ref="S148:S149"/>
    <mergeCell ref="S150:S151"/>
    <mergeCell ref="Q154:Q155"/>
    <mergeCell ref="R154:R155"/>
    <mergeCell ref="S154:S155"/>
    <mergeCell ref="R148:R149"/>
    <mergeCell ref="S152:S153"/>
    <mergeCell ref="R150:R151"/>
    <mergeCell ref="I192:I193"/>
    <mergeCell ref="M184:M185"/>
    <mergeCell ref="M186:M187"/>
    <mergeCell ref="J190:J191"/>
    <mergeCell ref="K190:K191"/>
    <mergeCell ref="L190:L191"/>
    <mergeCell ref="M190:M191"/>
    <mergeCell ref="I190:I191"/>
    <mergeCell ref="I188:I189"/>
    <mergeCell ref="J192:J193"/>
    <mergeCell ref="K192:K193"/>
    <mergeCell ref="L192:L193"/>
    <mergeCell ref="M192:M193"/>
    <mergeCell ref="T192:T193"/>
    <mergeCell ref="N192:N193"/>
    <mergeCell ref="O192:O193"/>
    <mergeCell ref="P192:P193"/>
    <mergeCell ref="Q192:Q193"/>
    <mergeCell ref="I16:I17"/>
    <mergeCell ref="I18:I19"/>
    <mergeCell ref="T16:T17"/>
    <mergeCell ref="S18:S19"/>
    <mergeCell ref="T18:T19"/>
    <mergeCell ref="J18:J19"/>
    <mergeCell ref="K18:K19"/>
    <mergeCell ref="L18:L19"/>
    <mergeCell ref="S16:S17"/>
    <mergeCell ref="M18:M19"/>
    <mergeCell ref="T190:T191"/>
    <mergeCell ref="A20:A25"/>
    <mergeCell ref="B20:B25"/>
    <mergeCell ref="A14:B19"/>
    <mergeCell ref="T148:T149"/>
    <mergeCell ref="J16:J17"/>
    <mergeCell ref="K16:K17"/>
    <mergeCell ref="L16:L17"/>
    <mergeCell ref="M16:M17"/>
    <mergeCell ref="R16:R17"/>
    <mergeCell ref="N18:N19"/>
    <mergeCell ref="O18:O19"/>
    <mergeCell ref="P18:P19"/>
    <mergeCell ref="R202:R203"/>
    <mergeCell ref="P32:P33"/>
    <mergeCell ref="Q32:Q33"/>
    <mergeCell ref="P34:P35"/>
    <mergeCell ref="Q34:Q35"/>
    <mergeCell ref="P42:P43"/>
    <mergeCell ref="Q42:Q43"/>
    <mergeCell ref="K202:K203"/>
    <mergeCell ref="L202:L203"/>
    <mergeCell ref="M202:M203"/>
    <mergeCell ref="N202:N203"/>
    <mergeCell ref="P204:P205"/>
    <mergeCell ref="Q204:Q205"/>
    <mergeCell ref="O202:O203"/>
    <mergeCell ref="P202:P203"/>
    <mergeCell ref="Q202:Q203"/>
    <mergeCell ref="E200:E205"/>
    <mergeCell ref="F200:F205"/>
    <mergeCell ref="G200:G205"/>
    <mergeCell ref="S202:S203"/>
    <mergeCell ref="J204:J205"/>
    <mergeCell ref="K204:K205"/>
    <mergeCell ref="L204:L205"/>
    <mergeCell ref="M204:M205"/>
    <mergeCell ref="N204:N205"/>
    <mergeCell ref="O204:O205"/>
    <mergeCell ref="A200:A205"/>
    <mergeCell ref="B200:B205"/>
    <mergeCell ref="C200:C205"/>
    <mergeCell ref="D200:D205"/>
    <mergeCell ref="I200:I201"/>
    <mergeCell ref="I204:I205"/>
    <mergeCell ref="T30:T31"/>
    <mergeCell ref="S30:S31"/>
    <mergeCell ref="R30:R31"/>
    <mergeCell ref="Q30:Q31"/>
    <mergeCell ref="P30:P31"/>
    <mergeCell ref="O30:O31"/>
    <mergeCell ref="N30:N31"/>
    <mergeCell ref="R204:R205"/>
    <mergeCell ref="A212:A217"/>
    <mergeCell ref="B212:B217"/>
    <mergeCell ref="C212:C217"/>
    <mergeCell ref="D212:D217"/>
    <mergeCell ref="J30:J31"/>
    <mergeCell ref="I30:I31"/>
    <mergeCell ref="K214:K215"/>
    <mergeCell ref="K160:K161"/>
    <mergeCell ref="K162:K163"/>
    <mergeCell ref="K186:K187"/>
    <mergeCell ref="I162:I163"/>
    <mergeCell ref="K104:K105"/>
    <mergeCell ref="I202:I203"/>
    <mergeCell ref="I178:I179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Q216:Q217"/>
    <mergeCell ref="R216:R217"/>
    <mergeCell ref="S216:S217"/>
    <mergeCell ref="T216:T217"/>
    <mergeCell ref="M216:M217"/>
    <mergeCell ref="N216:N217"/>
    <mergeCell ref="O216:O217"/>
    <mergeCell ref="P216:P217"/>
    <mergeCell ref="P228:P229"/>
    <mergeCell ref="L226:L227"/>
    <mergeCell ref="M226:M227"/>
    <mergeCell ref="N226:N227"/>
    <mergeCell ref="O226:O227"/>
    <mergeCell ref="Q228:Q229"/>
    <mergeCell ref="R228:R229"/>
    <mergeCell ref="S228:S229"/>
    <mergeCell ref="T228:T229"/>
    <mergeCell ref="J236:J237"/>
    <mergeCell ref="A224:A229"/>
    <mergeCell ref="I224:I225"/>
    <mergeCell ref="G224:G229"/>
    <mergeCell ref="F224:F229"/>
    <mergeCell ref="E224:E229"/>
    <mergeCell ref="D224:D229"/>
    <mergeCell ref="I226:I227"/>
    <mergeCell ref="I228:I229"/>
    <mergeCell ref="I236:I237"/>
    <mergeCell ref="M238:M239"/>
    <mergeCell ref="N238:N239"/>
    <mergeCell ref="I212:I213"/>
    <mergeCell ref="I238:I239"/>
    <mergeCell ref="J238:J239"/>
    <mergeCell ref="J226:J227"/>
    <mergeCell ref="I214:I215"/>
    <mergeCell ref="I216:I217"/>
    <mergeCell ref="J214:J215"/>
    <mergeCell ref="J216:J217"/>
    <mergeCell ref="I240:I241"/>
    <mergeCell ref="J240:J241"/>
    <mergeCell ref="K240:K241"/>
    <mergeCell ref="N240:N241"/>
    <mergeCell ref="L240:L241"/>
    <mergeCell ref="M240:M241"/>
    <mergeCell ref="L28:L29"/>
    <mergeCell ref="K28:K29"/>
    <mergeCell ref="M162:M163"/>
    <mergeCell ref="M110:M111"/>
    <mergeCell ref="L104:L105"/>
    <mergeCell ref="M104:M105"/>
    <mergeCell ref="M158:M159"/>
    <mergeCell ref="L158:L159"/>
    <mergeCell ref="M156:M157"/>
    <mergeCell ref="M46:M47"/>
    <mergeCell ref="K304:K305"/>
    <mergeCell ref="L304:L305"/>
    <mergeCell ref="M304:M305"/>
    <mergeCell ref="N304:N305"/>
    <mergeCell ref="O304:O305"/>
    <mergeCell ref="P304:P305"/>
    <mergeCell ref="Q304:Q305"/>
    <mergeCell ref="J288:J289"/>
    <mergeCell ref="M294:M295"/>
    <mergeCell ref="N294:N295"/>
    <mergeCell ref="O294:O295"/>
    <mergeCell ref="P294:P295"/>
    <mergeCell ref="P292:P293"/>
    <mergeCell ref="Q292:Q293"/>
    <mergeCell ref="G236:G241"/>
    <mergeCell ref="F236:F241"/>
    <mergeCell ref="E236:E241"/>
    <mergeCell ref="D236:D241"/>
    <mergeCell ref="T300:T301"/>
    <mergeCell ref="Q298:Q299"/>
    <mergeCell ref="D296:D301"/>
    <mergeCell ref="I298:I299"/>
    <mergeCell ref="I300:I301"/>
    <mergeCell ref="Q300:Q301"/>
    <mergeCell ref="R300:R301"/>
    <mergeCell ref="K296:K297"/>
    <mergeCell ref="M296:M297"/>
    <mergeCell ref="N296:N297"/>
    <mergeCell ref="A347:E347"/>
    <mergeCell ref="J292:J293"/>
    <mergeCell ref="I288:I289"/>
    <mergeCell ref="C296:C301"/>
    <mergeCell ref="A296:A301"/>
    <mergeCell ref="A345:E345"/>
    <mergeCell ref="A346:E346"/>
    <mergeCell ref="J320:J321"/>
    <mergeCell ref="F320:F325"/>
    <mergeCell ref="I302:I303"/>
    <mergeCell ref="I304:I305"/>
    <mergeCell ref="J304:J305"/>
    <mergeCell ref="J294:J295"/>
    <mergeCell ref="I296:I297"/>
    <mergeCell ref="J296:J297"/>
    <mergeCell ref="J298:J299"/>
    <mergeCell ref="J300:J301"/>
    <mergeCell ref="A290:A295"/>
    <mergeCell ref="B290:B295"/>
    <mergeCell ref="I290:I291"/>
    <mergeCell ref="I292:I293"/>
    <mergeCell ref="I294:I295"/>
    <mergeCell ref="I286:I287"/>
    <mergeCell ref="J286:J287"/>
    <mergeCell ref="L288:L289"/>
    <mergeCell ref="K286:K287"/>
    <mergeCell ref="L286:L287"/>
    <mergeCell ref="K288:K289"/>
    <mergeCell ref="Q286:Q287"/>
    <mergeCell ref="R286:R287"/>
    <mergeCell ref="Q294:Q295"/>
    <mergeCell ref="M288:M289"/>
    <mergeCell ref="N288:N289"/>
    <mergeCell ref="O288:O289"/>
    <mergeCell ref="P288:P289"/>
    <mergeCell ref="Q288:Q289"/>
    <mergeCell ref="R288:R289"/>
    <mergeCell ref="R292:R293"/>
    <mergeCell ref="I22:I23"/>
    <mergeCell ref="I24:I25"/>
    <mergeCell ref="I20:I21"/>
    <mergeCell ref="O22:O23"/>
    <mergeCell ref="M22:M23"/>
    <mergeCell ref="N22:N23"/>
    <mergeCell ref="J20:J21"/>
    <mergeCell ref="M20:M21"/>
    <mergeCell ref="J24:J25"/>
    <mergeCell ref="K24:K25"/>
    <mergeCell ref="P24:P25"/>
    <mergeCell ref="T38:T39"/>
    <mergeCell ref="R22:R23"/>
    <mergeCell ref="S22:S23"/>
    <mergeCell ref="T22:T23"/>
    <mergeCell ref="T24:T25"/>
    <mergeCell ref="R24:R25"/>
    <mergeCell ref="S24:S25"/>
    <mergeCell ref="T26:T27"/>
    <mergeCell ref="R26:R27"/>
    <mergeCell ref="S26:S27"/>
    <mergeCell ref="N24:N25"/>
    <mergeCell ref="O24:O25"/>
    <mergeCell ref="L110:L111"/>
    <mergeCell ref="S38:S39"/>
    <mergeCell ref="P40:P41"/>
    <mergeCell ref="Q40:Q41"/>
    <mergeCell ref="R40:R41"/>
    <mergeCell ref="S40:S41"/>
    <mergeCell ref="L46:L47"/>
    <mergeCell ref="M24:M25"/>
    <mergeCell ref="B296:B301"/>
    <mergeCell ref="N184:N185"/>
    <mergeCell ref="K238:K239"/>
    <mergeCell ref="L238:L239"/>
    <mergeCell ref="K228:K229"/>
    <mergeCell ref="L228:L229"/>
    <mergeCell ref="M286:M287"/>
    <mergeCell ref="N286:N287"/>
    <mergeCell ref="A284:B289"/>
    <mergeCell ref="I284:I285"/>
    <mergeCell ref="A158:B163"/>
    <mergeCell ref="J184:J185"/>
    <mergeCell ref="K184:K185"/>
    <mergeCell ref="I180:I181"/>
    <mergeCell ref="I158:I159"/>
    <mergeCell ref="I164:I165"/>
    <mergeCell ref="I166:I167"/>
    <mergeCell ref="I168:I169"/>
    <mergeCell ref="I160:I161"/>
    <mergeCell ref="J162:J163"/>
    <mergeCell ref="J178:J179"/>
    <mergeCell ref="J166:J167"/>
    <mergeCell ref="J168:J169"/>
    <mergeCell ref="Q162:Q163"/>
    <mergeCell ref="C158:G163"/>
    <mergeCell ref="I176:I177"/>
    <mergeCell ref="N160:N161"/>
    <mergeCell ref="O160:O161"/>
    <mergeCell ref="P160:P161"/>
    <mergeCell ref="L160:L161"/>
    <mergeCell ref="L162:L163"/>
    <mergeCell ref="M160:M161"/>
    <mergeCell ref="J160:J161"/>
    <mergeCell ref="T186:T187"/>
    <mergeCell ref="T162:T163"/>
    <mergeCell ref="S288:S289"/>
    <mergeCell ref="S286:S287"/>
    <mergeCell ref="T286:T287"/>
    <mergeCell ref="T214:T215"/>
    <mergeCell ref="S204:S205"/>
    <mergeCell ref="T204:T205"/>
    <mergeCell ref="T202:T203"/>
    <mergeCell ref="S192:S193"/>
    <mergeCell ref="T304:T305"/>
    <mergeCell ref="T288:T289"/>
    <mergeCell ref="R304:R305"/>
    <mergeCell ref="S304:S305"/>
    <mergeCell ref="T294:T295"/>
    <mergeCell ref="T292:T293"/>
    <mergeCell ref="S292:S293"/>
    <mergeCell ref="R294:R295"/>
    <mergeCell ref="S294:S295"/>
    <mergeCell ref="S300:S301"/>
    <mergeCell ref="K306:K307"/>
    <mergeCell ref="L306:L307"/>
    <mergeCell ref="R162:R163"/>
    <mergeCell ref="S162:S163"/>
    <mergeCell ref="N162:N163"/>
    <mergeCell ref="O162:O163"/>
    <mergeCell ref="P162:P163"/>
    <mergeCell ref="K216:K217"/>
    <mergeCell ref="L216:L217"/>
    <mergeCell ref="P286:P287"/>
    <mergeCell ref="Q306:Q307"/>
    <mergeCell ref="B302:B307"/>
    <mergeCell ref="A302:A307"/>
    <mergeCell ref="R306:R307"/>
    <mergeCell ref="M306:M307"/>
    <mergeCell ref="N306:N307"/>
    <mergeCell ref="O306:O307"/>
    <mergeCell ref="P306:P307"/>
    <mergeCell ref="I306:I307"/>
    <mergeCell ref="J306:J307"/>
    <mergeCell ref="S306:S307"/>
    <mergeCell ref="T306:T307"/>
    <mergeCell ref="C110:C115"/>
    <mergeCell ref="D110:D115"/>
    <mergeCell ref="E110:E115"/>
    <mergeCell ref="F110:F115"/>
    <mergeCell ref="G110:G115"/>
    <mergeCell ref="I110:I111"/>
    <mergeCell ref="J110:J111"/>
    <mergeCell ref="K110:K111"/>
    <mergeCell ref="N110:N111"/>
    <mergeCell ref="O110:O111"/>
    <mergeCell ref="P110:P111"/>
    <mergeCell ref="Q110:Q111"/>
    <mergeCell ref="R110:R111"/>
    <mergeCell ref="S110:S111"/>
    <mergeCell ref="T110:T111"/>
    <mergeCell ref="I112:I113"/>
    <mergeCell ref="J112:J113"/>
    <mergeCell ref="K112:K113"/>
    <mergeCell ref="L112:L113"/>
    <mergeCell ref="M112:M113"/>
    <mergeCell ref="N112:N113"/>
    <mergeCell ref="O112:O113"/>
    <mergeCell ref="P112:P113"/>
    <mergeCell ref="Q112:Q113"/>
    <mergeCell ref="R112:R113"/>
    <mergeCell ref="S112:S113"/>
    <mergeCell ref="T112:T113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S114:S115"/>
    <mergeCell ref="T114:T115"/>
    <mergeCell ref="C104:C109"/>
    <mergeCell ref="D104:D109"/>
    <mergeCell ref="E104:E109"/>
    <mergeCell ref="F104:F109"/>
    <mergeCell ref="G104:G109"/>
    <mergeCell ref="I104:I105"/>
    <mergeCell ref="J104:J105"/>
    <mergeCell ref="N104:N105"/>
    <mergeCell ref="O104:O105"/>
    <mergeCell ref="P104:P105"/>
    <mergeCell ref="Q104:Q105"/>
    <mergeCell ref="R104:R105"/>
    <mergeCell ref="S104:S105"/>
    <mergeCell ref="T104:T105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:U12"/>
    <mergeCell ref="U14:U15"/>
    <mergeCell ref="U16:U17"/>
    <mergeCell ref="U18:U19"/>
    <mergeCell ref="U20:U21"/>
    <mergeCell ref="U22:U23"/>
    <mergeCell ref="U24:U25"/>
    <mergeCell ref="U26:U27"/>
    <mergeCell ref="U28:U29"/>
    <mergeCell ref="U30:U31"/>
    <mergeCell ref="U32:U33"/>
    <mergeCell ref="U34:U35"/>
    <mergeCell ref="U36:U37"/>
    <mergeCell ref="U38:U39"/>
    <mergeCell ref="U40:U41"/>
    <mergeCell ref="U42:U43"/>
    <mergeCell ref="U44:U45"/>
    <mergeCell ref="U46:U47"/>
    <mergeCell ref="U48:U49"/>
    <mergeCell ref="U50:U51"/>
    <mergeCell ref="U52:U53"/>
    <mergeCell ref="U54:U55"/>
    <mergeCell ref="U56:U57"/>
    <mergeCell ref="U58:U59"/>
    <mergeCell ref="U60:U61"/>
    <mergeCell ref="U62:U63"/>
    <mergeCell ref="U64:U65"/>
    <mergeCell ref="U66:U67"/>
    <mergeCell ref="U68:U69"/>
    <mergeCell ref="U70:U71"/>
    <mergeCell ref="U72:U73"/>
    <mergeCell ref="U74:U75"/>
    <mergeCell ref="U76:U77"/>
    <mergeCell ref="U78:U79"/>
    <mergeCell ref="U80:U81"/>
    <mergeCell ref="U82:U83"/>
    <mergeCell ref="U84:U85"/>
    <mergeCell ref="U86:U87"/>
    <mergeCell ref="U88:U89"/>
    <mergeCell ref="U90:U91"/>
    <mergeCell ref="U92:U93"/>
    <mergeCell ref="U94:U95"/>
    <mergeCell ref="U96:U97"/>
    <mergeCell ref="U98:U99"/>
    <mergeCell ref="U100:U101"/>
    <mergeCell ref="U102:U103"/>
    <mergeCell ref="U104:U105"/>
    <mergeCell ref="U106:U107"/>
    <mergeCell ref="U108:U109"/>
    <mergeCell ref="U110:U111"/>
    <mergeCell ref="U112:U113"/>
    <mergeCell ref="U114:U115"/>
    <mergeCell ref="U116:U117"/>
    <mergeCell ref="U118:U119"/>
    <mergeCell ref="U120:U121"/>
    <mergeCell ref="U122:U123"/>
    <mergeCell ref="U124:U125"/>
    <mergeCell ref="U126:U127"/>
    <mergeCell ref="U128:U129"/>
    <mergeCell ref="U130:U131"/>
    <mergeCell ref="U132:U133"/>
    <mergeCell ref="U134:U135"/>
    <mergeCell ref="U136:U137"/>
    <mergeCell ref="U138:U139"/>
    <mergeCell ref="U140:U141"/>
    <mergeCell ref="U142:U143"/>
    <mergeCell ref="U144:U145"/>
    <mergeCell ref="U146:U147"/>
    <mergeCell ref="U148:U149"/>
    <mergeCell ref="U150:U151"/>
    <mergeCell ref="U152:U153"/>
    <mergeCell ref="U154:U155"/>
    <mergeCell ref="U156:U157"/>
    <mergeCell ref="U158:U159"/>
    <mergeCell ref="U160:U161"/>
    <mergeCell ref="U162:U163"/>
    <mergeCell ref="U164:U165"/>
    <mergeCell ref="U166:U167"/>
    <mergeCell ref="U168:U169"/>
    <mergeCell ref="U170:U171"/>
    <mergeCell ref="U172:U173"/>
    <mergeCell ref="U174:U175"/>
    <mergeCell ref="U176:U177"/>
    <mergeCell ref="U178:U179"/>
    <mergeCell ref="U180:U181"/>
    <mergeCell ref="U182:U183"/>
    <mergeCell ref="U184:U185"/>
    <mergeCell ref="U186:U187"/>
    <mergeCell ref="U188:U189"/>
    <mergeCell ref="U190:U191"/>
    <mergeCell ref="U192:U193"/>
    <mergeCell ref="U194:U195"/>
    <mergeCell ref="U196:U197"/>
    <mergeCell ref="U198:U199"/>
    <mergeCell ref="U200:U201"/>
    <mergeCell ref="U202:U203"/>
    <mergeCell ref="U204:U205"/>
    <mergeCell ref="U206:U207"/>
    <mergeCell ref="U208:U209"/>
    <mergeCell ref="U210:U211"/>
    <mergeCell ref="U212:U213"/>
    <mergeCell ref="U214:U215"/>
    <mergeCell ref="U216:U217"/>
    <mergeCell ref="U218:U219"/>
    <mergeCell ref="U220:U221"/>
    <mergeCell ref="U222:U223"/>
    <mergeCell ref="U224:U225"/>
    <mergeCell ref="U226:U227"/>
    <mergeCell ref="U228:U229"/>
    <mergeCell ref="U230:U231"/>
    <mergeCell ref="U232:U233"/>
    <mergeCell ref="U234:U235"/>
    <mergeCell ref="U236:U237"/>
    <mergeCell ref="U238:U239"/>
    <mergeCell ref="U240:U241"/>
    <mergeCell ref="U242:U243"/>
    <mergeCell ref="U244:U245"/>
    <mergeCell ref="U246:U247"/>
    <mergeCell ref="U248:U249"/>
    <mergeCell ref="U250:U251"/>
    <mergeCell ref="U252:U253"/>
    <mergeCell ref="U254:U255"/>
    <mergeCell ref="U256:U257"/>
    <mergeCell ref="U258:U259"/>
    <mergeCell ref="U260:U261"/>
    <mergeCell ref="U262:U263"/>
    <mergeCell ref="U264:U265"/>
    <mergeCell ref="U266:U267"/>
    <mergeCell ref="U268:U269"/>
    <mergeCell ref="U270:U271"/>
    <mergeCell ref="U272:U273"/>
    <mergeCell ref="U274:U275"/>
    <mergeCell ref="U276:U277"/>
    <mergeCell ref="U278:U279"/>
    <mergeCell ref="U280:U281"/>
    <mergeCell ref="U282:U283"/>
    <mergeCell ref="U284:U285"/>
    <mergeCell ref="U286:U287"/>
    <mergeCell ref="U288:U289"/>
    <mergeCell ref="U290:U291"/>
    <mergeCell ref="U292:U293"/>
    <mergeCell ref="U294:U295"/>
    <mergeCell ref="U296:U297"/>
    <mergeCell ref="U298:U299"/>
    <mergeCell ref="U300:U301"/>
    <mergeCell ref="U302:U303"/>
    <mergeCell ref="U304:U305"/>
    <mergeCell ref="U306:U307"/>
    <mergeCell ref="U308:U309"/>
    <mergeCell ref="U310:U311"/>
    <mergeCell ref="U312:U313"/>
    <mergeCell ref="U314:U315"/>
    <mergeCell ref="U316:U317"/>
    <mergeCell ref="U318:U319"/>
    <mergeCell ref="U320:U321"/>
    <mergeCell ref="U322:U323"/>
    <mergeCell ref="U324:U325"/>
    <mergeCell ref="U326:U327"/>
    <mergeCell ref="U328:U329"/>
    <mergeCell ref="U330:U331"/>
    <mergeCell ref="V14:V15"/>
    <mergeCell ref="V16:V17"/>
    <mergeCell ref="V18:V19"/>
    <mergeCell ref="V22:V23"/>
    <mergeCell ref="V24:V25"/>
    <mergeCell ref="V26:V27"/>
    <mergeCell ref="V28:V29"/>
    <mergeCell ref="V30:V31"/>
    <mergeCell ref="V32:V33"/>
    <mergeCell ref="Y14:Y15"/>
    <mergeCell ref="Y16:Y17"/>
    <mergeCell ref="Y18:Y19"/>
    <mergeCell ref="V20:V21"/>
    <mergeCell ref="Y20:Y21"/>
    <mergeCell ref="V34:V35"/>
    <mergeCell ref="V36:V37"/>
    <mergeCell ref="V38:V39"/>
    <mergeCell ref="V40:V41"/>
    <mergeCell ref="V42:V43"/>
    <mergeCell ref="V44:V45"/>
    <mergeCell ref="V46:V47"/>
    <mergeCell ref="V48:V49"/>
    <mergeCell ref="V50:V51"/>
    <mergeCell ref="V52:V53"/>
    <mergeCell ref="V54:V55"/>
    <mergeCell ref="V56:V57"/>
    <mergeCell ref="V58:V59"/>
    <mergeCell ref="V60:V61"/>
    <mergeCell ref="V62:V63"/>
    <mergeCell ref="V64:V65"/>
    <mergeCell ref="V66:V67"/>
    <mergeCell ref="V68:V69"/>
    <mergeCell ref="V70:V71"/>
    <mergeCell ref="V72:V73"/>
    <mergeCell ref="V74:V75"/>
    <mergeCell ref="V76:V77"/>
    <mergeCell ref="V78:V79"/>
    <mergeCell ref="V80:V81"/>
    <mergeCell ref="V82:V83"/>
    <mergeCell ref="V84:V85"/>
    <mergeCell ref="V86:V87"/>
    <mergeCell ref="V88:V89"/>
    <mergeCell ref="V90:V91"/>
    <mergeCell ref="V92:V93"/>
    <mergeCell ref="V94:V95"/>
    <mergeCell ref="V96:V97"/>
    <mergeCell ref="V98:V99"/>
    <mergeCell ref="V100:V101"/>
    <mergeCell ref="V102:V103"/>
    <mergeCell ref="V104:V105"/>
    <mergeCell ref="V106:V107"/>
    <mergeCell ref="V108:V109"/>
    <mergeCell ref="V110:V111"/>
    <mergeCell ref="V112:V113"/>
    <mergeCell ref="V114:V115"/>
    <mergeCell ref="V116:V117"/>
    <mergeCell ref="V118:V119"/>
    <mergeCell ref="V120:V121"/>
    <mergeCell ref="V122:V123"/>
    <mergeCell ref="V124:V125"/>
    <mergeCell ref="V126:V127"/>
    <mergeCell ref="V128:V129"/>
    <mergeCell ref="V130:V131"/>
    <mergeCell ref="V132:V133"/>
    <mergeCell ref="V134:V135"/>
    <mergeCell ref="V136:V137"/>
    <mergeCell ref="V138:V139"/>
    <mergeCell ref="V140:V141"/>
    <mergeCell ref="V142:V143"/>
    <mergeCell ref="V144:V145"/>
    <mergeCell ref="V146:V147"/>
    <mergeCell ref="V148:V149"/>
    <mergeCell ref="V150:V151"/>
    <mergeCell ref="V152:V153"/>
    <mergeCell ref="V154:V155"/>
    <mergeCell ref="V156:V157"/>
    <mergeCell ref="V158:V159"/>
    <mergeCell ref="V160:V161"/>
    <mergeCell ref="V162:V163"/>
    <mergeCell ref="V164:V165"/>
    <mergeCell ref="V166:V167"/>
    <mergeCell ref="V168:V169"/>
    <mergeCell ref="V170:V171"/>
    <mergeCell ref="V172:V173"/>
    <mergeCell ref="V174:V175"/>
    <mergeCell ref="V176:V177"/>
    <mergeCell ref="V178:V179"/>
    <mergeCell ref="V180:V181"/>
    <mergeCell ref="V182:V183"/>
    <mergeCell ref="V184:V185"/>
    <mergeCell ref="V186:V187"/>
    <mergeCell ref="V188:V189"/>
    <mergeCell ref="V190:V191"/>
    <mergeCell ref="V192:V193"/>
    <mergeCell ref="V194:V195"/>
    <mergeCell ref="V196:V197"/>
    <mergeCell ref="V198:V199"/>
    <mergeCell ref="V200:V201"/>
    <mergeCell ref="V202:V203"/>
    <mergeCell ref="V204:V205"/>
    <mergeCell ref="V206:V207"/>
    <mergeCell ref="V208:V209"/>
    <mergeCell ref="V210:V211"/>
    <mergeCell ref="V212:V213"/>
    <mergeCell ref="V214:V215"/>
    <mergeCell ref="V216:V217"/>
    <mergeCell ref="V218:V219"/>
    <mergeCell ref="V220:V221"/>
    <mergeCell ref="V222:V223"/>
    <mergeCell ref="V224:V225"/>
    <mergeCell ref="V226:V227"/>
    <mergeCell ref="V228:V229"/>
    <mergeCell ref="V230:V231"/>
    <mergeCell ref="V232:V233"/>
    <mergeCell ref="V234:V235"/>
    <mergeCell ref="V236:V237"/>
    <mergeCell ref="V238:V239"/>
    <mergeCell ref="V240:V241"/>
    <mergeCell ref="V242:V243"/>
    <mergeCell ref="V244:V245"/>
    <mergeCell ref="V246:V247"/>
    <mergeCell ref="V248:V249"/>
    <mergeCell ref="V250:V251"/>
    <mergeCell ref="V252:V253"/>
    <mergeCell ref="V254:V255"/>
    <mergeCell ref="V256:V257"/>
    <mergeCell ref="V258:V259"/>
    <mergeCell ref="V260:V261"/>
    <mergeCell ref="V262:V263"/>
    <mergeCell ref="V264:V265"/>
    <mergeCell ref="V266:V267"/>
    <mergeCell ref="V268:V269"/>
    <mergeCell ref="V270:V271"/>
    <mergeCell ref="V272:V273"/>
    <mergeCell ref="V274:V275"/>
    <mergeCell ref="V276:V277"/>
    <mergeCell ref="V278:V279"/>
    <mergeCell ref="V280:V281"/>
    <mergeCell ref="V282:V283"/>
    <mergeCell ref="V284:V285"/>
    <mergeCell ref="V286:V287"/>
    <mergeCell ref="V288:V289"/>
    <mergeCell ref="V290:V291"/>
    <mergeCell ref="V292:V293"/>
    <mergeCell ref="V294:V295"/>
    <mergeCell ref="V296:V297"/>
    <mergeCell ref="V298:V299"/>
    <mergeCell ref="V300:V301"/>
    <mergeCell ref="V302:V303"/>
    <mergeCell ref="V304:V305"/>
    <mergeCell ref="V306:V307"/>
    <mergeCell ref="V308:V309"/>
    <mergeCell ref="V310:V311"/>
    <mergeCell ref="V312:V313"/>
    <mergeCell ref="V314:V315"/>
    <mergeCell ref="V316:V317"/>
    <mergeCell ref="V318:V319"/>
    <mergeCell ref="V320:V321"/>
    <mergeCell ref="V322:V323"/>
    <mergeCell ref="V324:V325"/>
    <mergeCell ref="V326:V327"/>
    <mergeCell ref="V328:V329"/>
    <mergeCell ref="V330:V331"/>
    <mergeCell ref="W14:W15"/>
    <mergeCell ref="X14:X15"/>
    <mergeCell ref="W16:W17"/>
    <mergeCell ref="X16:X17"/>
    <mergeCell ref="W18:W19"/>
    <mergeCell ref="X18:X19"/>
    <mergeCell ref="W20:W21"/>
    <mergeCell ref="X20:X21"/>
    <mergeCell ref="W22:W23"/>
    <mergeCell ref="X22:X23"/>
    <mergeCell ref="W24:W25"/>
    <mergeCell ref="X24:X25"/>
    <mergeCell ref="W26:W27"/>
    <mergeCell ref="X26:X27"/>
    <mergeCell ref="W28:W29"/>
    <mergeCell ref="X28:X29"/>
    <mergeCell ref="W30:W31"/>
    <mergeCell ref="X30:X31"/>
    <mergeCell ref="W32:W33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2:W43"/>
    <mergeCell ref="X42:X43"/>
    <mergeCell ref="W44:W45"/>
    <mergeCell ref="X44:X45"/>
    <mergeCell ref="W46:W47"/>
    <mergeCell ref="X46:X47"/>
    <mergeCell ref="W48:W49"/>
    <mergeCell ref="X48:X49"/>
    <mergeCell ref="W50:W51"/>
    <mergeCell ref="X50:X51"/>
    <mergeCell ref="W52:W53"/>
    <mergeCell ref="X52:X53"/>
    <mergeCell ref="W54:W55"/>
    <mergeCell ref="X54:X55"/>
    <mergeCell ref="W56:W57"/>
    <mergeCell ref="X56:X57"/>
    <mergeCell ref="W58:W59"/>
    <mergeCell ref="X58:X59"/>
    <mergeCell ref="W60:W61"/>
    <mergeCell ref="X60:X61"/>
    <mergeCell ref="W62:W63"/>
    <mergeCell ref="X62:X63"/>
    <mergeCell ref="W64:W65"/>
    <mergeCell ref="X64:X65"/>
    <mergeCell ref="W66:W67"/>
    <mergeCell ref="X66:X67"/>
    <mergeCell ref="W68:W69"/>
    <mergeCell ref="X68:X69"/>
    <mergeCell ref="W70:W71"/>
    <mergeCell ref="X70:X71"/>
    <mergeCell ref="W72:W73"/>
    <mergeCell ref="X72:X73"/>
    <mergeCell ref="W74:W75"/>
    <mergeCell ref="X74:X75"/>
    <mergeCell ref="W76:W77"/>
    <mergeCell ref="X76:X77"/>
    <mergeCell ref="W78:W79"/>
    <mergeCell ref="X78:X79"/>
    <mergeCell ref="W80:W81"/>
    <mergeCell ref="X80:X81"/>
    <mergeCell ref="W82:W83"/>
    <mergeCell ref="X82:X83"/>
    <mergeCell ref="W84:W85"/>
    <mergeCell ref="X84:X85"/>
    <mergeCell ref="W86:W87"/>
    <mergeCell ref="X86:X87"/>
    <mergeCell ref="W88:W89"/>
    <mergeCell ref="X88:X89"/>
    <mergeCell ref="W90:W91"/>
    <mergeCell ref="X90:X91"/>
    <mergeCell ref="W92:W93"/>
    <mergeCell ref="X92:X93"/>
    <mergeCell ref="W94:W95"/>
    <mergeCell ref="X94:X95"/>
    <mergeCell ref="W96:W97"/>
    <mergeCell ref="X96:X97"/>
    <mergeCell ref="W98:W99"/>
    <mergeCell ref="X98:X99"/>
    <mergeCell ref="W100:W101"/>
    <mergeCell ref="X100:X101"/>
    <mergeCell ref="W102:W103"/>
    <mergeCell ref="X102:X103"/>
    <mergeCell ref="W104:W105"/>
    <mergeCell ref="X104:X105"/>
    <mergeCell ref="W106:W107"/>
    <mergeCell ref="X106:X107"/>
    <mergeCell ref="W108:W109"/>
    <mergeCell ref="X108:X109"/>
    <mergeCell ref="W110:W111"/>
    <mergeCell ref="X110:X111"/>
    <mergeCell ref="W112:W113"/>
    <mergeCell ref="X112:X113"/>
    <mergeCell ref="W114:W115"/>
    <mergeCell ref="X114:X115"/>
    <mergeCell ref="W116:W117"/>
    <mergeCell ref="X116:X117"/>
    <mergeCell ref="W118:W119"/>
    <mergeCell ref="X118:X119"/>
    <mergeCell ref="W120:W121"/>
    <mergeCell ref="X120:X121"/>
    <mergeCell ref="W122:W123"/>
    <mergeCell ref="X122:X123"/>
    <mergeCell ref="W124:W125"/>
    <mergeCell ref="X124:X125"/>
    <mergeCell ref="W126:W127"/>
    <mergeCell ref="X126:X127"/>
    <mergeCell ref="W128:W129"/>
    <mergeCell ref="X128:X129"/>
    <mergeCell ref="W130:W131"/>
    <mergeCell ref="X130:X131"/>
    <mergeCell ref="W132:W133"/>
    <mergeCell ref="X132:X133"/>
    <mergeCell ref="W134:W135"/>
    <mergeCell ref="X134:X135"/>
    <mergeCell ref="W136:W137"/>
    <mergeCell ref="X136:X137"/>
    <mergeCell ref="W138:W139"/>
    <mergeCell ref="X138:X139"/>
    <mergeCell ref="W140:W141"/>
    <mergeCell ref="X140:X141"/>
    <mergeCell ref="W142:W143"/>
    <mergeCell ref="X142:X143"/>
    <mergeCell ref="W144:W145"/>
    <mergeCell ref="X144:X145"/>
    <mergeCell ref="W146:W147"/>
    <mergeCell ref="X146:X147"/>
    <mergeCell ref="W148:W149"/>
    <mergeCell ref="X148:X149"/>
    <mergeCell ref="W150:W151"/>
    <mergeCell ref="X150:X151"/>
    <mergeCell ref="W152:W153"/>
    <mergeCell ref="X152:X153"/>
    <mergeCell ref="W154:W155"/>
    <mergeCell ref="X154:X155"/>
    <mergeCell ref="W156:W157"/>
    <mergeCell ref="X156:X157"/>
    <mergeCell ref="W158:W159"/>
    <mergeCell ref="X158:X159"/>
    <mergeCell ref="W160:W161"/>
    <mergeCell ref="X160:X161"/>
    <mergeCell ref="W162:W163"/>
    <mergeCell ref="X162:X163"/>
    <mergeCell ref="W164:W165"/>
    <mergeCell ref="X164:X165"/>
    <mergeCell ref="W166:W167"/>
    <mergeCell ref="X166:X167"/>
    <mergeCell ref="W168:W169"/>
    <mergeCell ref="X168:X169"/>
    <mergeCell ref="W170:W171"/>
    <mergeCell ref="X170:X171"/>
    <mergeCell ref="W172:W173"/>
    <mergeCell ref="X172:X173"/>
    <mergeCell ref="W174:W175"/>
    <mergeCell ref="X174:X175"/>
    <mergeCell ref="W176:W177"/>
    <mergeCell ref="X176:X177"/>
    <mergeCell ref="W178:W179"/>
    <mergeCell ref="X178:X179"/>
    <mergeCell ref="W180:W181"/>
    <mergeCell ref="X180:X181"/>
    <mergeCell ref="W182:W183"/>
    <mergeCell ref="X182:X183"/>
    <mergeCell ref="W184:W185"/>
    <mergeCell ref="X184:X185"/>
    <mergeCell ref="W186:W187"/>
    <mergeCell ref="X186:X187"/>
    <mergeCell ref="W188:W189"/>
    <mergeCell ref="X188:X189"/>
    <mergeCell ref="W190:W191"/>
    <mergeCell ref="X190:X191"/>
    <mergeCell ref="W192:W193"/>
    <mergeCell ref="X192:X193"/>
    <mergeCell ref="W194:W195"/>
    <mergeCell ref="X194:X195"/>
    <mergeCell ref="W196:W197"/>
    <mergeCell ref="X196:X197"/>
    <mergeCell ref="W198:W199"/>
    <mergeCell ref="X198:X199"/>
    <mergeCell ref="W200:W201"/>
    <mergeCell ref="X200:X201"/>
    <mergeCell ref="W202:W203"/>
    <mergeCell ref="X202:X203"/>
    <mergeCell ref="W204:W205"/>
    <mergeCell ref="X204:X205"/>
    <mergeCell ref="W206:W207"/>
    <mergeCell ref="X206:X207"/>
    <mergeCell ref="W208:W209"/>
    <mergeCell ref="X208:X209"/>
    <mergeCell ref="W210:W211"/>
    <mergeCell ref="X210:X211"/>
    <mergeCell ref="W212:W213"/>
    <mergeCell ref="X212:X213"/>
    <mergeCell ref="W214:W215"/>
    <mergeCell ref="X214:X215"/>
    <mergeCell ref="W216:W217"/>
    <mergeCell ref="X216:X217"/>
    <mergeCell ref="W218:W219"/>
    <mergeCell ref="X218:X219"/>
    <mergeCell ref="W220:W221"/>
    <mergeCell ref="X220:X221"/>
    <mergeCell ref="W222:W223"/>
    <mergeCell ref="X222:X223"/>
    <mergeCell ref="W224:W225"/>
    <mergeCell ref="X224:X225"/>
    <mergeCell ref="W226:W227"/>
    <mergeCell ref="X226:X227"/>
    <mergeCell ref="W228:W229"/>
    <mergeCell ref="X228:X229"/>
    <mergeCell ref="W230:W231"/>
    <mergeCell ref="X230:X231"/>
    <mergeCell ref="W232:W233"/>
    <mergeCell ref="X232:X233"/>
    <mergeCell ref="W234:W235"/>
    <mergeCell ref="X234:X235"/>
    <mergeCell ref="W236:W237"/>
    <mergeCell ref="X236:X237"/>
    <mergeCell ref="W238:W239"/>
    <mergeCell ref="X238:X239"/>
    <mergeCell ref="W240:W241"/>
    <mergeCell ref="X240:X241"/>
    <mergeCell ref="W242:W243"/>
    <mergeCell ref="X242:X243"/>
    <mergeCell ref="W244:W245"/>
    <mergeCell ref="X244:X245"/>
    <mergeCell ref="W246:W247"/>
    <mergeCell ref="X246:X247"/>
    <mergeCell ref="W248:W249"/>
    <mergeCell ref="X248:X249"/>
    <mergeCell ref="W250:W251"/>
    <mergeCell ref="X250:X251"/>
    <mergeCell ref="W252:W253"/>
    <mergeCell ref="X252:X253"/>
    <mergeCell ref="W254:W255"/>
    <mergeCell ref="X254:X255"/>
    <mergeCell ref="W256:W257"/>
    <mergeCell ref="X256:X257"/>
    <mergeCell ref="W258:W259"/>
    <mergeCell ref="X258:X259"/>
    <mergeCell ref="W260:W261"/>
    <mergeCell ref="X260:X261"/>
    <mergeCell ref="W262:W263"/>
    <mergeCell ref="X262:X263"/>
    <mergeCell ref="W264:W265"/>
    <mergeCell ref="X264:X265"/>
    <mergeCell ref="W266:W267"/>
    <mergeCell ref="X266:X267"/>
    <mergeCell ref="W268:W269"/>
    <mergeCell ref="X268:X269"/>
    <mergeCell ref="W270:W271"/>
    <mergeCell ref="X270:X271"/>
    <mergeCell ref="W272:W273"/>
    <mergeCell ref="X272:X273"/>
    <mergeCell ref="W274:W275"/>
    <mergeCell ref="X274:X275"/>
    <mergeCell ref="W276:W277"/>
    <mergeCell ref="X276:X277"/>
    <mergeCell ref="W278:W279"/>
    <mergeCell ref="X278:X279"/>
    <mergeCell ref="W280:W281"/>
    <mergeCell ref="X280:X281"/>
    <mergeCell ref="W282:W283"/>
    <mergeCell ref="X282:X283"/>
    <mergeCell ref="W284:W285"/>
    <mergeCell ref="X284:X285"/>
    <mergeCell ref="W286:W287"/>
    <mergeCell ref="X286:X287"/>
    <mergeCell ref="W288:W289"/>
    <mergeCell ref="X288:X289"/>
    <mergeCell ref="W290:W291"/>
    <mergeCell ref="X290:X291"/>
    <mergeCell ref="W292:W293"/>
    <mergeCell ref="X292:X293"/>
    <mergeCell ref="W294:W295"/>
    <mergeCell ref="X294:X295"/>
    <mergeCell ref="W296:W297"/>
    <mergeCell ref="X296:X297"/>
    <mergeCell ref="W298:W299"/>
    <mergeCell ref="X298:X299"/>
    <mergeCell ref="W300:W301"/>
    <mergeCell ref="X300:X301"/>
    <mergeCell ref="W302:W303"/>
    <mergeCell ref="X302:X303"/>
    <mergeCell ref="W304:W305"/>
    <mergeCell ref="X304:X305"/>
    <mergeCell ref="W306:W307"/>
    <mergeCell ref="X306:X307"/>
    <mergeCell ref="W308:W309"/>
    <mergeCell ref="X308:X309"/>
    <mergeCell ref="W310:W311"/>
    <mergeCell ref="X310:X311"/>
    <mergeCell ref="W312:W313"/>
    <mergeCell ref="X312:X313"/>
    <mergeCell ref="W314:W315"/>
    <mergeCell ref="X314:X315"/>
    <mergeCell ref="W316:W317"/>
    <mergeCell ref="X316:X317"/>
    <mergeCell ref="X322:X323"/>
    <mergeCell ref="W324:W325"/>
    <mergeCell ref="X324:X325"/>
    <mergeCell ref="W318:W319"/>
    <mergeCell ref="X318:X319"/>
    <mergeCell ref="W320:W321"/>
    <mergeCell ref="X320:X321"/>
    <mergeCell ref="W330:W331"/>
    <mergeCell ref="X330:X331"/>
    <mergeCell ref="V10:V12"/>
    <mergeCell ref="W10:W12"/>
    <mergeCell ref="X10:X12"/>
    <mergeCell ref="W326:W327"/>
    <mergeCell ref="X326:X327"/>
    <mergeCell ref="W328:W329"/>
    <mergeCell ref="X328:X329"/>
    <mergeCell ref="W322:W323"/>
    <mergeCell ref="Y22:Y23"/>
    <mergeCell ref="Y24:Y25"/>
    <mergeCell ref="Y26:Y27"/>
    <mergeCell ref="Y28:Y29"/>
    <mergeCell ref="Y30:Y31"/>
    <mergeCell ref="Y32:Y33"/>
    <mergeCell ref="Y34:Y35"/>
    <mergeCell ref="Y36:Y37"/>
    <mergeCell ref="Y38:Y39"/>
    <mergeCell ref="Y40:Y41"/>
    <mergeCell ref="Y42:Y43"/>
    <mergeCell ref="Y44:Y45"/>
    <mergeCell ref="Y46:Y47"/>
    <mergeCell ref="Y48:Y49"/>
    <mergeCell ref="Y50:Y51"/>
    <mergeCell ref="Y52:Y53"/>
    <mergeCell ref="Y54:Y55"/>
    <mergeCell ref="Y56:Y57"/>
    <mergeCell ref="Y58:Y59"/>
    <mergeCell ref="Y60:Y61"/>
    <mergeCell ref="Y62:Y63"/>
    <mergeCell ref="Y64:Y65"/>
    <mergeCell ref="Y66:Y67"/>
    <mergeCell ref="Y68:Y69"/>
    <mergeCell ref="Y70:Y71"/>
    <mergeCell ref="Y72:Y73"/>
    <mergeCell ref="Y74:Y75"/>
    <mergeCell ref="Y76:Y77"/>
    <mergeCell ref="Y78:Y79"/>
    <mergeCell ref="Y80:Y81"/>
    <mergeCell ref="Y82:Y83"/>
    <mergeCell ref="Y84:Y85"/>
    <mergeCell ref="Y86:Y87"/>
    <mergeCell ref="Y88:Y89"/>
    <mergeCell ref="Y90:Y91"/>
    <mergeCell ref="Y92:Y93"/>
    <mergeCell ref="Y94:Y95"/>
    <mergeCell ref="Y96:Y97"/>
    <mergeCell ref="Y98:Y99"/>
    <mergeCell ref="Y100:Y101"/>
    <mergeCell ref="Y102:Y103"/>
    <mergeCell ref="Y104:Y105"/>
    <mergeCell ref="Y106:Y107"/>
    <mergeCell ref="Y108:Y109"/>
    <mergeCell ref="Y110:Y111"/>
    <mergeCell ref="Y112:Y113"/>
    <mergeCell ref="Y114:Y115"/>
    <mergeCell ref="Y116:Y117"/>
    <mergeCell ref="Y118:Y119"/>
    <mergeCell ref="Y120:Y121"/>
    <mergeCell ref="Y122:Y123"/>
    <mergeCell ref="Y124:Y125"/>
    <mergeCell ref="Y126:Y127"/>
    <mergeCell ref="Y128:Y129"/>
    <mergeCell ref="Y130:Y131"/>
    <mergeCell ref="Y132:Y133"/>
    <mergeCell ref="Y134:Y135"/>
    <mergeCell ref="Y136:Y137"/>
    <mergeCell ref="Y138:Y139"/>
    <mergeCell ref="Y140:Y141"/>
    <mergeCell ref="Y142:Y143"/>
    <mergeCell ref="Y144:Y145"/>
    <mergeCell ref="Y146:Y147"/>
    <mergeCell ref="Y154:Y155"/>
    <mergeCell ref="Y156:Y157"/>
    <mergeCell ref="Y158:Y159"/>
    <mergeCell ref="Y160:Y161"/>
    <mergeCell ref="Y162:Y163"/>
    <mergeCell ref="Y164:Y165"/>
    <mergeCell ref="Y166:Y167"/>
    <mergeCell ref="Y168:Y169"/>
    <mergeCell ref="Y170:Y171"/>
    <mergeCell ref="Y172:Y173"/>
    <mergeCell ref="Y174:Y175"/>
    <mergeCell ref="Y176:Y177"/>
    <mergeCell ref="Y178:Y179"/>
    <mergeCell ref="Y180:Y181"/>
    <mergeCell ref="Y182:Y183"/>
    <mergeCell ref="Y184:Y185"/>
    <mergeCell ref="Y186:Y187"/>
    <mergeCell ref="Y188:Y189"/>
    <mergeCell ref="Y190:Y191"/>
    <mergeCell ref="Y192:Y193"/>
    <mergeCell ref="Y194:Y195"/>
    <mergeCell ref="Y196:Y197"/>
    <mergeCell ref="Y198:Y199"/>
    <mergeCell ref="Y200:Y201"/>
    <mergeCell ref="Y202:Y203"/>
    <mergeCell ref="Y204:Y205"/>
    <mergeCell ref="Y206:Y207"/>
    <mergeCell ref="Y208:Y209"/>
    <mergeCell ref="Y210:Y211"/>
    <mergeCell ref="Y212:Y213"/>
    <mergeCell ref="Y214:Y215"/>
    <mergeCell ref="Y216:Y217"/>
    <mergeCell ref="Y218:Y219"/>
    <mergeCell ref="Y220:Y221"/>
    <mergeCell ref="Y222:Y223"/>
    <mergeCell ref="Y224:Y225"/>
    <mergeCell ref="Y226:Y227"/>
    <mergeCell ref="Y228:Y229"/>
    <mergeCell ref="Y230:Y231"/>
    <mergeCell ref="Y232:Y233"/>
    <mergeCell ref="Y234:Y235"/>
    <mergeCell ref="Y236:Y237"/>
    <mergeCell ref="Y238:Y239"/>
    <mergeCell ref="Y240:Y241"/>
    <mergeCell ref="Y242:Y243"/>
    <mergeCell ref="Y244:Y245"/>
    <mergeCell ref="Y246:Y247"/>
    <mergeCell ref="Y248:Y249"/>
    <mergeCell ref="Y250:Y251"/>
    <mergeCell ref="Y252:Y253"/>
    <mergeCell ref="Y254:Y255"/>
    <mergeCell ref="Y256:Y257"/>
    <mergeCell ref="Y258:Y259"/>
    <mergeCell ref="Y260:Y261"/>
    <mergeCell ref="Y262:Y263"/>
    <mergeCell ref="Y264:Y265"/>
    <mergeCell ref="Y266:Y267"/>
    <mergeCell ref="Y268:Y269"/>
    <mergeCell ref="Y270:Y271"/>
    <mergeCell ref="Y272:Y273"/>
    <mergeCell ref="Y274:Y275"/>
    <mergeCell ref="Y276:Y277"/>
    <mergeCell ref="Y278:Y279"/>
    <mergeCell ref="Y280:Y281"/>
    <mergeCell ref="Y282:Y283"/>
    <mergeCell ref="Y284:Y285"/>
    <mergeCell ref="Y286:Y287"/>
    <mergeCell ref="Y288:Y289"/>
    <mergeCell ref="Y290:Y291"/>
    <mergeCell ref="Y292:Y293"/>
    <mergeCell ref="Y294:Y295"/>
    <mergeCell ref="Y296:Y297"/>
    <mergeCell ref="Y298:Y299"/>
    <mergeCell ref="Y312:Y313"/>
    <mergeCell ref="Y330:Y331"/>
    <mergeCell ref="Y328:Y329"/>
    <mergeCell ref="Y300:Y301"/>
    <mergeCell ref="Y302:Y303"/>
    <mergeCell ref="Y304:Y305"/>
    <mergeCell ref="Y306:Y307"/>
    <mergeCell ref="Y10:Y12"/>
    <mergeCell ref="Y322:Y323"/>
    <mergeCell ref="Y324:Y325"/>
    <mergeCell ref="Y326:Y327"/>
    <mergeCell ref="Y314:Y315"/>
    <mergeCell ref="Y316:Y317"/>
    <mergeCell ref="Y318:Y319"/>
    <mergeCell ref="Y320:Y321"/>
    <mergeCell ref="Y308:Y309"/>
    <mergeCell ref="Y310:Y311"/>
  </mergeCells>
  <printOptions horizontalCentered="1"/>
  <pageMargins left="0.1968503937007874" right="0.11811023622047245" top="0.1968503937007874" bottom="0.1968503937007874" header="0" footer="0"/>
  <pageSetup horizontalDpi="600" verticalDpi="600" orientation="landscape" paperSize="9" scale="40" r:id="rId1"/>
  <rowBreaks count="3" manualBreakCount="3">
    <brk id="85" max="32" man="1"/>
    <brk id="175" max="32" man="1"/>
    <brk id="259" max="3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81" customWidth="1"/>
    <col min="2" max="2" width="9.140625" style="581" customWidth="1"/>
    <col min="3" max="3" width="29.28125" style="581" customWidth="1"/>
    <col min="4" max="4" width="19.00390625" style="581" bestFit="1" customWidth="1"/>
    <col min="5" max="5" width="10.8515625" style="581" customWidth="1"/>
    <col min="6" max="8" width="9.140625" style="581" customWidth="1"/>
    <col min="9" max="9" width="10.8515625" style="581" customWidth="1"/>
    <col min="10" max="10" width="9.140625" style="581" customWidth="1"/>
    <col min="11" max="11" width="10.421875" style="581" customWidth="1"/>
    <col min="12" max="13" width="9.140625" style="581" customWidth="1"/>
    <col min="14" max="14" width="11.421875" style="581" customWidth="1"/>
    <col min="15" max="15" width="13.57421875" style="581" customWidth="1"/>
    <col min="16" max="16384" width="9.140625" style="581" customWidth="1"/>
  </cols>
  <sheetData>
    <row r="1" spans="6:15" s="543" customFormat="1" ht="15.75">
      <c r="F1" s="544"/>
      <c r="G1" s="544"/>
      <c r="H1" s="544"/>
      <c r="I1" s="544"/>
      <c r="J1" s="544"/>
      <c r="K1" s="1576" t="s">
        <v>705</v>
      </c>
      <c r="L1" s="1576"/>
      <c r="M1" s="1576"/>
      <c r="N1" s="1576"/>
      <c r="O1" s="1576"/>
    </row>
    <row r="2" spans="6:15" s="543" customFormat="1" ht="15.75">
      <c r="F2" s="544"/>
      <c r="G2" s="544"/>
      <c r="H2" s="544"/>
      <c r="I2" s="544"/>
      <c r="J2" s="544"/>
      <c r="K2" s="1576" t="s">
        <v>706</v>
      </c>
      <c r="L2" s="1576"/>
      <c r="M2" s="1576"/>
      <c r="N2" s="1576"/>
      <c r="O2" s="1576"/>
    </row>
    <row r="3" spans="6:15" s="543" customFormat="1" ht="15.75">
      <c r="F3" s="544"/>
      <c r="G3" s="544"/>
      <c r="H3" s="544"/>
      <c r="I3" s="544"/>
      <c r="J3" s="544"/>
      <c r="K3" s="1576" t="s">
        <v>707</v>
      </c>
      <c r="L3" s="1576"/>
      <c r="M3" s="1576"/>
      <c r="N3" s="1576"/>
      <c r="O3" s="1576"/>
    </row>
    <row r="4" spans="6:13" s="543" customFormat="1" ht="15.75">
      <c r="F4" s="544"/>
      <c r="G4" s="544"/>
      <c r="H4" s="544"/>
      <c r="I4" s="544"/>
      <c r="J4" s="544"/>
      <c r="K4" s="544"/>
      <c r="L4" s="544"/>
      <c r="M4" s="544"/>
    </row>
    <row r="5" spans="6:13" s="543" customFormat="1" ht="15.75">
      <c r="F5" s="544"/>
      <c r="G5" s="544"/>
      <c r="H5" s="544"/>
      <c r="I5" s="544"/>
      <c r="J5" s="544"/>
      <c r="K5" s="544"/>
      <c r="L5" s="544"/>
      <c r="M5" s="544"/>
    </row>
    <row r="6" spans="1:15" s="545" customFormat="1" ht="15.75" customHeight="1">
      <c r="A6" s="1585" t="s">
        <v>708</v>
      </c>
      <c r="B6" s="1585"/>
      <c r="C6" s="1585"/>
      <c r="D6" s="1585"/>
      <c r="E6" s="1585"/>
      <c r="F6" s="1585"/>
      <c r="G6" s="1585"/>
      <c r="H6" s="1585"/>
      <c r="I6" s="1585"/>
      <c r="J6" s="1585"/>
      <c r="K6" s="1585"/>
      <c r="L6" s="1585"/>
      <c r="M6" s="1585"/>
      <c r="N6" s="1585"/>
      <c r="O6" s="1585"/>
    </row>
    <row r="7" spans="1:15" s="545" customFormat="1" ht="33.75" customHeight="1">
      <c r="A7" s="1586" t="s">
        <v>720</v>
      </c>
      <c r="B7" s="1586"/>
      <c r="C7" s="1586"/>
      <c r="D7" s="1586"/>
      <c r="E7" s="1586"/>
      <c r="F7" s="1586"/>
      <c r="G7" s="1586"/>
      <c r="H7" s="1586"/>
      <c r="I7" s="1586"/>
      <c r="J7" s="1586"/>
      <c r="K7" s="1586"/>
      <c r="L7" s="1586"/>
      <c r="M7" s="1586"/>
      <c r="N7" s="1586"/>
      <c r="O7" s="1586"/>
    </row>
    <row r="8" spans="1:15" s="543" customFormat="1" ht="15.75">
      <c r="A8" s="1587"/>
      <c r="B8" s="1587"/>
      <c r="C8" s="1587"/>
      <c r="D8" s="1587"/>
      <c r="E8" s="1587"/>
      <c r="F8" s="1587"/>
      <c r="G8" s="1587"/>
      <c r="H8" s="1587"/>
      <c r="I8" s="1587"/>
      <c r="J8" s="1587"/>
      <c r="K8" s="1587"/>
      <c r="L8" s="1587"/>
      <c r="M8" s="1587"/>
      <c r="N8" s="1587"/>
      <c r="O8" s="1587"/>
    </row>
    <row r="9" spans="1:18" s="553" customFormat="1" ht="15.75">
      <c r="A9" s="546"/>
      <c r="B9" s="547"/>
      <c r="C9" s="548"/>
      <c r="D9" s="548"/>
      <c r="E9" s="548"/>
      <c r="F9" s="549"/>
      <c r="G9" s="549"/>
      <c r="H9" s="549"/>
      <c r="I9" s="549"/>
      <c r="J9" s="549"/>
      <c r="K9" s="549"/>
      <c r="L9" s="549"/>
      <c r="M9" s="550"/>
      <c r="N9" s="551"/>
      <c r="O9" s="551"/>
      <c r="P9" s="552"/>
      <c r="Q9" s="552"/>
      <c r="R9" s="552"/>
    </row>
    <row r="10" spans="1:18" s="553" customFormat="1" ht="18" customHeight="1" thickBot="1">
      <c r="A10" s="546"/>
      <c r="B10" s="547"/>
      <c r="C10" s="554"/>
      <c r="D10" s="554"/>
      <c r="E10" s="554"/>
      <c r="F10" s="549"/>
      <c r="G10" s="549"/>
      <c r="H10" s="549"/>
      <c r="I10" s="549"/>
      <c r="J10" s="549"/>
      <c r="K10" s="549"/>
      <c r="L10" s="549"/>
      <c r="M10" s="549"/>
      <c r="N10" s="549"/>
      <c r="O10" s="550" t="s">
        <v>17</v>
      </c>
      <c r="P10" s="552"/>
      <c r="Q10" s="552"/>
      <c r="R10" s="552"/>
    </row>
    <row r="11" spans="1:18" s="557" customFormat="1" ht="15" customHeight="1" thickBot="1">
      <c r="A11" s="555"/>
      <c r="B11" s="555"/>
      <c r="C11" s="555"/>
      <c r="D11" s="555"/>
      <c r="E11" s="555"/>
      <c r="F11" s="1538" t="s">
        <v>19</v>
      </c>
      <c r="G11" s="1539"/>
      <c r="H11" s="1539"/>
      <c r="I11" s="1539"/>
      <c r="J11" s="1539"/>
      <c r="K11" s="1539"/>
      <c r="L11" s="1539"/>
      <c r="M11" s="1539"/>
      <c r="N11" s="1539"/>
      <c r="O11" s="1540"/>
      <c r="P11" s="556"/>
      <c r="Q11" s="556"/>
      <c r="R11" s="556"/>
    </row>
    <row r="12" spans="1:18" s="559" customFormat="1" ht="13.5" customHeight="1">
      <c r="A12" s="1548" t="s">
        <v>631</v>
      </c>
      <c r="B12" s="1551" t="s">
        <v>709</v>
      </c>
      <c r="C12" s="1554" t="s">
        <v>710</v>
      </c>
      <c r="D12" s="1554" t="s">
        <v>711</v>
      </c>
      <c r="E12" s="1542" t="s">
        <v>712</v>
      </c>
      <c r="F12" s="1560" t="s">
        <v>721</v>
      </c>
      <c r="G12" s="1568" t="s">
        <v>195</v>
      </c>
      <c r="H12" s="1569"/>
      <c r="I12" s="1569"/>
      <c r="J12" s="1569"/>
      <c r="K12" s="1569"/>
      <c r="L12" s="1569"/>
      <c r="M12" s="1570"/>
      <c r="N12" s="1571"/>
      <c r="O12" s="1582" t="s">
        <v>29</v>
      </c>
      <c r="P12" s="558"/>
      <c r="Q12" s="558"/>
      <c r="R12" s="558"/>
    </row>
    <row r="13" spans="1:18" s="559" customFormat="1" ht="44.25" customHeight="1">
      <c r="A13" s="1549"/>
      <c r="B13" s="1552"/>
      <c r="C13" s="1555"/>
      <c r="D13" s="1555"/>
      <c r="E13" s="1543"/>
      <c r="F13" s="1561"/>
      <c r="G13" s="1577" t="s">
        <v>722</v>
      </c>
      <c r="H13" s="1580" t="s">
        <v>195</v>
      </c>
      <c r="I13" s="1581"/>
      <c r="J13" s="1565" t="s">
        <v>723</v>
      </c>
      <c r="K13" s="1572" t="s">
        <v>195</v>
      </c>
      <c r="L13" s="1573"/>
      <c r="M13" s="1574"/>
      <c r="N13" s="1575"/>
      <c r="O13" s="1583"/>
      <c r="P13" s="558"/>
      <c r="Q13" s="558"/>
      <c r="R13" s="558"/>
    </row>
    <row r="14" spans="1:18" s="559" customFormat="1" ht="42" customHeight="1">
      <c r="A14" s="1549"/>
      <c r="B14" s="1552"/>
      <c r="C14" s="1555"/>
      <c r="D14" s="1555"/>
      <c r="E14" s="1543"/>
      <c r="F14" s="1561"/>
      <c r="G14" s="1578"/>
      <c r="H14" s="1563" t="s">
        <v>23</v>
      </c>
      <c r="I14" s="1563" t="s">
        <v>24</v>
      </c>
      <c r="J14" s="1566"/>
      <c r="K14" s="1563" t="s">
        <v>25</v>
      </c>
      <c r="L14" s="1565" t="s">
        <v>26</v>
      </c>
      <c r="M14" s="1565" t="s">
        <v>713</v>
      </c>
      <c r="N14" s="1563" t="s">
        <v>714</v>
      </c>
      <c r="O14" s="1583"/>
      <c r="P14" s="558"/>
      <c r="Q14" s="558"/>
      <c r="R14" s="558"/>
    </row>
    <row r="15" spans="1:18" s="559" customFormat="1" ht="27.75" customHeight="1" thickBot="1">
      <c r="A15" s="1550"/>
      <c r="B15" s="1553"/>
      <c r="C15" s="1556"/>
      <c r="D15" s="1556"/>
      <c r="E15" s="1544"/>
      <c r="F15" s="1562"/>
      <c r="G15" s="1579"/>
      <c r="H15" s="1564"/>
      <c r="I15" s="1564"/>
      <c r="J15" s="1567"/>
      <c r="K15" s="1564"/>
      <c r="L15" s="1567"/>
      <c r="M15" s="1567"/>
      <c r="N15" s="1564"/>
      <c r="O15" s="1584"/>
      <c r="P15" s="558"/>
      <c r="Q15" s="558"/>
      <c r="R15" s="558"/>
    </row>
    <row r="16" spans="1:18" s="559" customFormat="1" ht="11.25">
      <c r="A16" s="560">
        <v>1</v>
      </c>
      <c r="B16" s="561">
        <v>2</v>
      </c>
      <c r="C16" s="562">
        <v>3</v>
      </c>
      <c r="D16" s="561">
        <v>4</v>
      </c>
      <c r="E16" s="562">
        <v>5</v>
      </c>
      <c r="F16" s="561">
        <v>6</v>
      </c>
      <c r="G16" s="562">
        <v>7</v>
      </c>
      <c r="H16" s="561">
        <v>8</v>
      </c>
      <c r="I16" s="562">
        <v>9</v>
      </c>
      <c r="J16" s="561">
        <v>10</v>
      </c>
      <c r="K16" s="562">
        <v>11</v>
      </c>
      <c r="L16" s="561">
        <v>12</v>
      </c>
      <c r="M16" s="562">
        <v>13</v>
      </c>
      <c r="N16" s="561">
        <v>14</v>
      </c>
      <c r="O16" s="562">
        <v>15</v>
      </c>
      <c r="P16" s="563"/>
      <c r="Q16" s="563"/>
      <c r="R16" s="563"/>
    </row>
    <row r="17" spans="1:18" s="568" customFormat="1" ht="27.75" customHeight="1">
      <c r="A17" s="564" t="s">
        <v>715</v>
      </c>
      <c r="B17" s="1557" t="s">
        <v>716</v>
      </c>
      <c r="C17" s="1558"/>
      <c r="D17" s="1559"/>
      <c r="E17" s="565"/>
      <c r="F17" s="566">
        <f>F18</f>
        <v>756696</v>
      </c>
      <c r="G17" s="566">
        <f aca="true" t="shared" si="0" ref="G17:O17">G18</f>
        <v>567522</v>
      </c>
      <c r="H17" s="566">
        <f t="shared" si="0"/>
        <v>334722</v>
      </c>
      <c r="I17" s="566">
        <f t="shared" si="0"/>
        <v>232800</v>
      </c>
      <c r="J17" s="566">
        <f t="shared" si="0"/>
        <v>189174</v>
      </c>
      <c r="K17" s="566">
        <f t="shared" si="0"/>
        <v>0</v>
      </c>
      <c r="L17" s="566">
        <f t="shared" si="0"/>
        <v>189174</v>
      </c>
      <c r="M17" s="566">
        <f t="shared" si="0"/>
        <v>111574</v>
      </c>
      <c r="N17" s="566">
        <f t="shared" si="0"/>
        <v>77600</v>
      </c>
      <c r="O17" s="566">
        <f t="shared" si="0"/>
        <v>567522</v>
      </c>
      <c r="P17" s="567"/>
      <c r="Q17" s="567"/>
      <c r="R17" s="567"/>
    </row>
    <row r="18" spans="1:15" s="575" customFormat="1" ht="57" customHeight="1">
      <c r="A18" s="569" t="s">
        <v>602</v>
      </c>
      <c r="B18" s="570" t="s">
        <v>574</v>
      </c>
      <c r="C18" s="571" t="s">
        <v>717</v>
      </c>
      <c r="D18" s="570" t="s">
        <v>532</v>
      </c>
      <c r="E18" s="572" t="s">
        <v>718</v>
      </c>
      <c r="F18" s="573">
        <f>G18+J18</f>
        <v>756696</v>
      </c>
      <c r="G18" s="573">
        <f>H18+I18</f>
        <v>567522</v>
      </c>
      <c r="H18" s="574">
        <v>334722</v>
      </c>
      <c r="I18" s="574">
        <v>232800</v>
      </c>
      <c r="J18" s="573">
        <f>K18+L18</f>
        <v>189174</v>
      </c>
      <c r="K18" s="574">
        <v>0</v>
      </c>
      <c r="L18" s="574">
        <v>189174</v>
      </c>
      <c r="M18" s="574">
        <v>111574</v>
      </c>
      <c r="N18" s="574">
        <v>77600</v>
      </c>
      <c r="O18" s="573">
        <f>G18</f>
        <v>567522</v>
      </c>
    </row>
    <row r="19" spans="1:15" s="577" customFormat="1" ht="19.5" customHeight="1">
      <c r="A19" s="1545" t="s">
        <v>925</v>
      </c>
      <c r="B19" s="1546"/>
      <c r="C19" s="1546"/>
      <c r="D19" s="1546"/>
      <c r="E19" s="1547"/>
      <c r="F19" s="576">
        <f>F18</f>
        <v>756696</v>
      </c>
      <c r="G19" s="576">
        <f aca="true" t="shared" si="1" ref="G19:O19">G18</f>
        <v>567522</v>
      </c>
      <c r="H19" s="576">
        <f t="shared" si="1"/>
        <v>334722</v>
      </c>
      <c r="I19" s="576">
        <f t="shared" si="1"/>
        <v>232800</v>
      </c>
      <c r="J19" s="576">
        <f t="shared" si="1"/>
        <v>189174</v>
      </c>
      <c r="K19" s="576">
        <f t="shared" si="1"/>
        <v>0</v>
      </c>
      <c r="L19" s="576">
        <f t="shared" si="1"/>
        <v>189174</v>
      </c>
      <c r="M19" s="576">
        <f t="shared" si="1"/>
        <v>111574</v>
      </c>
      <c r="N19" s="576">
        <f t="shared" si="1"/>
        <v>77600</v>
      </c>
      <c r="O19" s="576">
        <f t="shared" si="1"/>
        <v>567522</v>
      </c>
    </row>
    <row r="20" spans="1:15" s="575" customFormat="1" ht="12.75">
      <c r="A20" s="578"/>
      <c r="F20" s="579"/>
      <c r="G20" s="579"/>
      <c r="H20" s="579"/>
      <c r="I20" s="579"/>
      <c r="J20" s="579"/>
      <c r="K20" s="579"/>
      <c r="L20" s="579"/>
      <c r="M20" s="579"/>
      <c r="N20" s="579"/>
      <c r="O20" s="579"/>
    </row>
    <row r="21" spans="1:15" s="575" customFormat="1" ht="12.75">
      <c r="A21" s="1541" t="s">
        <v>719</v>
      </c>
      <c r="B21" s="1541"/>
      <c r="C21" s="1541"/>
      <c r="D21" s="1541"/>
      <c r="E21" s="580"/>
      <c r="F21" s="579"/>
      <c r="G21" s="579"/>
      <c r="H21" s="579"/>
      <c r="I21" s="579"/>
      <c r="J21" s="579"/>
      <c r="K21" s="579"/>
      <c r="L21" s="579"/>
      <c r="M21" s="579"/>
      <c r="N21" s="579"/>
      <c r="O21" s="579"/>
    </row>
    <row r="22" spans="6:15" s="575" customFormat="1" ht="12.75">
      <c r="F22" s="579"/>
      <c r="G22" s="579"/>
      <c r="H22" s="579"/>
      <c r="I22" s="579"/>
      <c r="J22" s="579"/>
      <c r="K22" s="579"/>
      <c r="L22" s="579"/>
      <c r="M22" s="579"/>
      <c r="N22" s="579"/>
      <c r="O22" s="579"/>
    </row>
    <row r="23" spans="6:15" s="575" customFormat="1" ht="12.75">
      <c r="F23" s="579"/>
      <c r="G23" s="579"/>
      <c r="H23" s="579"/>
      <c r="I23" s="579"/>
      <c r="J23" s="579"/>
      <c r="K23" s="579"/>
      <c r="L23" s="579"/>
      <c r="M23" s="579"/>
      <c r="N23" s="579"/>
      <c r="O23" s="579"/>
    </row>
    <row r="24" spans="6:15" s="575" customFormat="1" ht="12.75">
      <c r="F24" s="579"/>
      <c r="G24" s="579"/>
      <c r="H24" s="579"/>
      <c r="I24" s="579"/>
      <c r="J24" s="579"/>
      <c r="K24" s="579"/>
      <c r="L24" s="579"/>
      <c r="M24" s="579"/>
      <c r="N24" s="579"/>
      <c r="O24" s="579"/>
    </row>
    <row r="25" spans="6:15" s="575" customFormat="1" ht="12.75">
      <c r="F25" s="579"/>
      <c r="G25" s="579"/>
      <c r="H25" s="579"/>
      <c r="I25" s="579"/>
      <c r="J25" s="579"/>
      <c r="K25" s="579"/>
      <c r="L25" s="579"/>
      <c r="M25" s="579"/>
      <c r="N25" s="579"/>
      <c r="O25" s="579"/>
    </row>
    <row r="26" spans="6:15" s="575" customFormat="1" ht="12.75">
      <c r="F26" s="579"/>
      <c r="G26" s="579"/>
      <c r="H26" s="579"/>
      <c r="I26" s="579"/>
      <c r="J26" s="579"/>
      <c r="K26" s="579"/>
      <c r="L26" s="579"/>
      <c r="M26" s="579"/>
      <c r="N26" s="579"/>
      <c r="O26" s="579"/>
    </row>
    <row r="27" spans="6:15" s="575" customFormat="1" ht="12.75">
      <c r="F27" s="579"/>
      <c r="G27" s="579"/>
      <c r="H27" s="579"/>
      <c r="I27" s="579"/>
      <c r="J27" s="579"/>
      <c r="K27" s="579"/>
      <c r="L27" s="579"/>
      <c r="M27" s="579"/>
      <c r="N27" s="579"/>
      <c r="O27" s="579"/>
    </row>
    <row r="28" spans="6:15" s="575" customFormat="1" ht="12.75">
      <c r="F28" s="579"/>
      <c r="G28" s="579"/>
      <c r="H28" s="579"/>
      <c r="I28" s="579"/>
      <c r="J28" s="579"/>
      <c r="K28" s="579"/>
      <c r="L28" s="579"/>
      <c r="M28" s="579"/>
      <c r="N28" s="579"/>
      <c r="O28" s="579"/>
    </row>
    <row r="29" spans="6:15" s="575" customFormat="1" ht="12.75">
      <c r="F29" s="579"/>
      <c r="G29" s="579"/>
      <c r="H29" s="579"/>
      <c r="I29" s="579"/>
      <c r="J29" s="579"/>
      <c r="K29" s="579"/>
      <c r="L29" s="579"/>
      <c r="M29" s="579"/>
      <c r="N29" s="579"/>
      <c r="O29" s="579"/>
    </row>
    <row r="30" spans="6:15" s="575" customFormat="1" ht="12.75">
      <c r="F30" s="579"/>
      <c r="G30" s="579"/>
      <c r="H30" s="579"/>
      <c r="I30" s="579"/>
      <c r="J30" s="579"/>
      <c r="K30" s="579"/>
      <c r="L30" s="579"/>
      <c r="M30" s="579"/>
      <c r="N30" s="579"/>
      <c r="O30" s="579"/>
    </row>
    <row r="31" spans="6:15" s="575" customFormat="1" ht="12.75">
      <c r="F31" s="579"/>
      <c r="G31" s="579"/>
      <c r="H31" s="579"/>
      <c r="I31" s="579"/>
      <c r="J31" s="579"/>
      <c r="K31" s="579"/>
      <c r="L31" s="579"/>
      <c r="M31" s="579"/>
      <c r="N31" s="579"/>
      <c r="O31" s="579"/>
    </row>
    <row r="32" s="575" customFormat="1" ht="12.75"/>
    <row r="33" s="575" customFormat="1" ht="12.75"/>
    <row r="34" s="575" customFormat="1" ht="12.75"/>
    <row r="35" s="575" customFormat="1" ht="12.75"/>
    <row r="36" s="575" customFormat="1" ht="12.75"/>
    <row r="37" s="575" customFormat="1" ht="12.75"/>
    <row r="38" s="575" customFormat="1" ht="12.75"/>
    <row r="39" s="575" customFormat="1" ht="12.75"/>
    <row r="40" s="575" customFormat="1" ht="12.75"/>
    <row r="41" s="575" customFormat="1" ht="12.75"/>
    <row r="42" s="575" customFormat="1" ht="12.75"/>
    <row r="43" s="575" customFormat="1" ht="12.75"/>
    <row r="44" s="575" customFormat="1" ht="12.75"/>
    <row r="45" s="575" customFormat="1" ht="12.75"/>
    <row r="46" s="575" customFormat="1" ht="12.75"/>
    <row r="47" s="575" customFormat="1" ht="12.75"/>
    <row r="48" s="575" customFormat="1" ht="12.75"/>
    <row r="49" s="575" customFormat="1" ht="12.75"/>
    <row r="50" s="575" customFormat="1" ht="12.75"/>
    <row r="51" s="575" customFormat="1" ht="12.75"/>
    <row r="52" s="575" customFormat="1" ht="12.75"/>
    <row r="53" s="575" customFormat="1" ht="12.75"/>
    <row r="54" s="575" customFormat="1" ht="12.75"/>
    <row r="55" s="575" customFormat="1" ht="12.75"/>
    <row r="56" s="575" customFormat="1" ht="12.75"/>
    <row r="57" s="575" customFormat="1" ht="12.75"/>
    <row r="58" s="575" customFormat="1" ht="12.75"/>
    <row r="59" s="575" customFormat="1" ht="12.75"/>
    <row r="60" s="575" customFormat="1" ht="12.75"/>
    <row r="61" s="575" customFormat="1" ht="12.75"/>
    <row r="62" s="575" customFormat="1" ht="12.75"/>
    <row r="63" s="575" customFormat="1" ht="12.75"/>
    <row r="64" s="575" customFormat="1" ht="12.75"/>
    <row r="65" s="575" customFormat="1" ht="12.75"/>
    <row r="66" s="575" customFormat="1" ht="12.75"/>
    <row r="67" s="575" customFormat="1" ht="12.75"/>
    <row r="68" s="575" customFormat="1" ht="12.75"/>
    <row r="69" s="575" customFormat="1" ht="12.75"/>
    <row r="70" s="575" customFormat="1" ht="12.75"/>
    <row r="71" s="575" customFormat="1" ht="12.75"/>
    <row r="72" s="575" customFormat="1" ht="12.75"/>
    <row r="73" s="575" customFormat="1" ht="12.75"/>
    <row r="74" s="575" customFormat="1" ht="12.75"/>
    <row r="75" s="575" customFormat="1" ht="12.75"/>
    <row r="76" s="575" customFormat="1" ht="12.75"/>
    <row r="77" s="575" customFormat="1" ht="12.75"/>
    <row r="78" s="575" customFormat="1" ht="12.75"/>
    <row r="79" s="575" customFormat="1" ht="12.75"/>
    <row r="80" s="575" customFormat="1" ht="12.75"/>
  </sheetData>
  <mergeCells count="28">
    <mergeCell ref="K1:O1"/>
    <mergeCell ref="K2:O2"/>
    <mergeCell ref="K3:O3"/>
    <mergeCell ref="G13:G15"/>
    <mergeCell ref="H13:I13"/>
    <mergeCell ref="N14:N15"/>
    <mergeCell ref="O12:O15"/>
    <mergeCell ref="A6:O6"/>
    <mergeCell ref="A7:O7"/>
    <mergeCell ref="A8:O8"/>
    <mergeCell ref="I14:I15"/>
    <mergeCell ref="J13:J15"/>
    <mergeCell ref="G12:N12"/>
    <mergeCell ref="K13:N13"/>
    <mergeCell ref="H14:H15"/>
    <mergeCell ref="K14:K15"/>
    <mergeCell ref="L14:L15"/>
    <mergeCell ref="M14:M15"/>
    <mergeCell ref="F11:O11"/>
    <mergeCell ref="A21:D21"/>
    <mergeCell ref="E12:E15"/>
    <mergeCell ref="A19:E19"/>
    <mergeCell ref="A12:A15"/>
    <mergeCell ref="B12:B15"/>
    <mergeCell ref="C12:C15"/>
    <mergeCell ref="D12:D15"/>
    <mergeCell ref="B17:D17"/>
    <mergeCell ref="F12:F15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Marszałkowski</dc:creator>
  <cp:keywords/>
  <dc:description/>
  <cp:lastModifiedBy>v.czarnecki</cp:lastModifiedBy>
  <cp:lastPrinted>2005-05-13T10:30:47Z</cp:lastPrinted>
  <dcterms:created xsi:type="dcterms:W3CDTF">2004-11-22T07:38:11Z</dcterms:created>
  <dcterms:modified xsi:type="dcterms:W3CDTF">2005-05-18T07:05:54Z</dcterms:modified>
  <cp:category/>
  <cp:version/>
  <cp:contentType/>
  <cp:contentStatus/>
</cp:coreProperties>
</file>